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enne_projektmappe"/>
  <mc:AlternateContent xmlns:mc="http://schemas.openxmlformats.org/markup-compatibility/2006">
    <mc:Choice Requires="x15">
      <x15ac:absPath xmlns:x15ac="http://schemas.microsoft.com/office/spreadsheetml/2010/11/ac" url="C:\Users\B034370\Desktop\"/>
    </mc:Choice>
  </mc:AlternateContent>
  <xr:revisionPtr revIDLastSave="0" documentId="8_{C815BEC0-7C5B-4E3D-A37A-DCA6A2004858}" xr6:coauthVersionLast="47" xr6:coauthVersionMax="47" xr10:uidLastSave="{00000000-0000-0000-0000-000000000000}"/>
  <bookViews>
    <workbookView xWindow="1860" yWindow="1860" windowWidth="21600" windowHeight="11175" tabRatio="774" firstSheet="1" activeTab="1" xr2:uid="{00000000-000D-0000-FFFF-FFFF00000000}"/>
  </bookViews>
  <sheets>
    <sheet name="Information - LÆS" sheetId="7" r:id="rId1"/>
    <sheet name="Stamdata" sheetId="2" r:id="rId2"/>
    <sheet name="Ledelsens erklæring(Støttemodt)" sheetId="6" r:id="rId3"/>
    <sheet name="Den uafhængige revisors erkl." sheetId="3" r:id="rId4"/>
    <sheet name="Projektomkostninger" sheetId="4" r:id="rId5"/>
    <sheet name="Balance" sheetId="8" r:id="rId6"/>
    <sheet name="Noter" sheetId="5" r:id="rId7"/>
    <sheet name="Afvigelsesforklaringer" sheetId="9" r:id="rId8"/>
    <sheet name="Lønrelaterede omkostninger" sheetId="10" r:id="rId9"/>
    <sheet name="ekstra 1" sheetId="12" r:id="rId10"/>
    <sheet name="Ark1" sheetId="11" r:id="rId11"/>
  </sheets>
  <definedNames>
    <definedName name="_xlnm.Print_Area" localSheetId="7">Afvigelsesforklaringer!$A$1:$P$34</definedName>
    <definedName name="_xlnm.Print_Area" localSheetId="5">Balance!$A$1:$L$42</definedName>
    <definedName name="_xlnm.Print_Area" localSheetId="3">'Den uafhængige revisors erkl.'!$A$1:$B$69</definedName>
    <definedName name="_xlnm.Print_Area" localSheetId="2">'Ledelsens erklæring(Støttemodt)'!$A$1:$B$27</definedName>
    <definedName name="_xlnm.Print_Area" localSheetId="8">'Lønrelaterede omkostninger'!$A$2:$J$100</definedName>
    <definedName name="_xlnm.Print_Area" localSheetId="6">Noter!$A$4:$L$244</definedName>
    <definedName name="_xlnm.Print_Area" localSheetId="4">Projektomkostninger!$A$1:$L$40</definedName>
    <definedName name="_xlnm.Print_Area" localSheetId="1">Stamdata!$A$1:$H$15</definedName>
    <definedName name="_xlnm.Print_Titles" localSheetId="7">Afvigelsesforklaringer!$1:$8</definedName>
    <definedName name="_xlnm.Print_Titles" localSheetId="6">Noter!$4:$9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7" i="6" l="1"/>
  <c r="B8" i="3"/>
  <c r="B13" i="3"/>
  <c r="B37" i="3"/>
  <c r="B35" i="3"/>
  <c r="B9" i="6" l="1"/>
  <c r="C14" i="9" l="1"/>
  <c r="C28" i="9"/>
  <c r="C30" i="9"/>
  <c r="C31" i="9"/>
  <c r="C34" i="9"/>
  <c r="C38" i="4"/>
  <c r="C37" i="4"/>
  <c r="C36" i="4"/>
  <c r="C13" i="4"/>
  <c r="C13" i="9" s="1"/>
  <c r="C12" i="4"/>
  <c r="C12" i="9" s="1"/>
  <c r="C33" i="4"/>
  <c r="C33" i="9" s="1"/>
  <c r="C32" i="4"/>
  <c r="C32" i="9" s="1"/>
  <c r="C31" i="4"/>
  <c r="C30" i="4"/>
  <c r="C29" i="4"/>
  <c r="C29" i="9" s="1"/>
  <c r="C27" i="4"/>
  <c r="C27" i="9" s="1"/>
  <c r="C26" i="4"/>
  <c r="C26" i="9" s="1"/>
  <c r="C25" i="4"/>
  <c r="C25" i="9" s="1"/>
  <c r="C24" i="4"/>
  <c r="C24" i="9" s="1"/>
  <c r="C23" i="4"/>
  <c r="C23" i="9" s="1"/>
  <c r="C22" i="4"/>
  <c r="C22" i="9" s="1"/>
  <c r="C21" i="4"/>
  <c r="C21" i="9" s="1"/>
  <c r="C20" i="4"/>
  <c r="C20" i="9" s="1"/>
  <c r="C19" i="4"/>
  <c r="C19" i="9" s="1"/>
  <c r="C18" i="4"/>
  <c r="C18" i="9" s="1"/>
  <c r="C17" i="4"/>
  <c r="C17" i="9" s="1"/>
  <c r="C16" i="4"/>
  <c r="C16" i="9" s="1"/>
  <c r="C15" i="4"/>
  <c r="C15" i="9" s="1"/>
  <c r="C14" i="4"/>
  <c r="C11" i="4"/>
  <c r="C11" i="9" s="1"/>
  <c r="C10" i="4"/>
  <c r="C10" i="9" s="1"/>
  <c r="C9" i="4"/>
  <c r="C9" i="9" s="1"/>
  <c r="B8" i="5" l="1"/>
  <c r="B6" i="4"/>
  <c r="B26" i="6"/>
  <c r="B25" i="6"/>
  <c r="C37" i="3"/>
  <c r="C35" i="3"/>
  <c r="C13" i="3"/>
  <c r="C7" i="6"/>
  <c r="C9" i="6"/>
  <c r="C11" i="6"/>
  <c r="C17" i="6"/>
  <c r="C8" i="3" l="1"/>
  <c r="C4" i="3" l="1"/>
  <c r="B4" i="3"/>
  <c r="B7" i="6" l="1"/>
  <c r="J28" i="9" l="1"/>
  <c r="H28" i="9"/>
  <c r="L240" i="5"/>
  <c r="L242" i="5"/>
  <c r="L241" i="5"/>
  <c r="L236" i="5"/>
  <c r="L235" i="5"/>
  <c r="L234" i="5"/>
  <c r="L233" i="5"/>
  <c r="L232" i="5"/>
  <c r="L231" i="5"/>
  <c r="L230" i="5"/>
  <c r="L229" i="5"/>
  <c r="L228" i="5"/>
  <c r="L227" i="5"/>
  <c r="L226" i="5"/>
  <c r="L222" i="5"/>
  <c r="L221" i="5"/>
  <c r="L220" i="5"/>
  <c r="L219" i="5"/>
  <c r="L218" i="5"/>
  <c r="L217" i="5"/>
  <c r="L216" i="5"/>
  <c r="L212" i="5"/>
  <c r="L211" i="5"/>
  <c r="L210" i="5"/>
  <c r="L209" i="5"/>
  <c r="L205" i="5"/>
  <c r="L204" i="5"/>
  <c r="L203" i="5"/>
  <c r="L202" i="5"/>
  <c r="L201" i="5"/>
  <c r="L200" i="5"/>
  <c r="L199" i="5"/>
  <c r="L198" i="5"/>
  <c r="L194" i="5"/>
  <c r="L193" i="5"/>
  <c r="L192" i="5"/>
  <c r="L191" i="5"/>
  <c r="L190" i="5"/>
  <c r="L189" i="5"/>
  <c r="L188" i="5"/>
  <c r="L187" i="5"/>
  <c r="L186" i="5"/>
  <c r="L185" i="5"/>
  <c r="L181" i="5"/>
  <c r="L180" i="5"/>
  <c r="L28" i="9" s="1"/>
  <c r="O28" i="9" s="1"/>
  <c r="L179" i="5"/>
  <c r="L178" i="5"/>
  <c r="L177" i="5"/>
  <c r="L176" i="5"/>
  <c r="L175" i="5"/>
  <c r="L174" i="5"/>
  <c r="L173" i="5"/>
  <c r="L169" i="5"/>
  <c r="L168" i="5"/>
  <c r="L167" i="5"/>
  <c r="L166" i="5"/>
  <c r="L165" i="5"/>
  <c r="L164" i="5"/>
  <c r="L163" i="5"/>
  <c r="L162" i="5"/>
  <c r="L161" i="5"/>
  <c r="L160" i="5"/>
  <c r="L159" i="5"/>
  <c r="L158" i="5"/>
  <c r="L157" i="5"/>
  <c r="L156" i="5"/>
  <c r="L152" i="5"/>
  <c r="L151" i="5"/>
  <c r="L150" i="5"/>
  <c r="L149" i="5"/>
  <c r="L135" i="5"/>
  <c r="L136" i="5"/>
  <c r="L137" i="5"/>
  <c r="L138" i="5"/>
  <c r="L139" i="5"/>
  <c r="L140" i="5"/>
  <c r="L141" i="5"/>
  <c r="L142" i="5"/>
  <c r="L143" i="5"/>
  <c r="L144" i="5"/>
  <c r="L145" i="5"/>
  <c r="L134" i="5"/>
  <c r="L130" i="5"/>
  <c r="L129" i="5"/>
  <c r="L128" i="5"/>
  <c r="L127" i="5"/>
  <c r="L126" i="5"/>
  <c r="L122" i="5"/>
  <c r="L121" i="5"/>
  <c r="L120" i="5"/>
  <c r="L119" i="5"/>
  <c r="L115" i="5"/>
  <c r="L114" i="5"/>
  <c r="L113" i="5"/>
  <c r="L112" i="5"/>
  <c r="L111" i="5"/>
  <c r="L110" i="5"/>
  <c r="L109" i="5"/>
  <c r="L108" i="5"/>
  <c r="L107" i="5"/>
  <c r="L106" i="5"/>
  <c r="L105" i="5"/>
  <c r="L104" i="5"/>
  <c r="L103" i="5"/>
  <c r="L93" i="5"/>
  <c r="L92" i="5"/>
  <c r="L91" i="5"/>
  <c r="L90" i="5"/>
  <c r="L89" i="5"/>
  <c r="L88" i="5"/>
  <c r="L84" i="5"/>
  <c r="L83" i="5"/>
  <c r="L82" i="5"/>
  <c r="L81" i="5"/>
  <c r="L77" i="5"/>
  <c r="L76" i="5"/>
  <c r="L75" i="5"/>
  <c r="L74" i="5"/>
  <c r="L73" i="5"/>
  <c r="L69" i="5"/>
  <c r="L68" i="5"/>
  <c r="L67" i="5"/>
  <c r="L66" i="5"/>
  <c r="L65" i="5"/>
  <c r="L61" i="5"/>
  <c r="L60" i="5"/>
  <c r="L58" i="5"/>
  <c r="L59" i="5"/>
  <c r="L54" i="5"/>
  <c r="L53" i="5"/>
  <c r="L48" i="5"/>
  <c r="L49" i="5"/>
  <c r="L47" i="5"/>
  <c r="L28" i="5"/>
  <c r="L29" i="5"/>
  <c r="L30" i="5"/>
  <c r="L31" i="5"/>
  <c r="L32" i="5"/>
  <c r="L33" i="5"/>
  <c r="L34" i="5"/>
  <c r="L35" i="5"/>
  <c r="L36" i="5"/>
  <c r="L37" i="5"/>
  <c r="L38" i="5"/>
  <c r="L39" i="5"/>
  <c r="L40" i="5"/>
  <c r="L41" i="5"/>
  <c r="L42" i="5"/>
  <c r="L43" i="5"/>
  <c r="L27" i="5"/>
  <c r="L26" i="5"/>
  <c r="L25" i="5"/>
  <c r="L20" i="5"/>
  <c r="L21" i="5"/>
  <c r="L19" i="5"/>
  <c r="L13" i="5"/>
  <c r="L14" i="5"/>
  <c r="L15" i="5"/>
  <c r="L12" i="5"/>
  <c r="N28" i="9" l="1"/>
  <c r="L27" i="9"/>
  <c r="J27" i="9"/>
  <c r="H27" i="9"/>
  <c r="L14" i="9"/>
  <c r="O14" i="9" s="1"/>
  <c r="J14" i="9"/>
  <c r="H14" i="9"/>
  <c r="L13" i="9"/>
  <c r="O13" i="9" s="1"/>
  <c r="J13" i="9"/>
  <c r="H13" i="9"/>
  <c r="L12" i="9"/>
  <c r="O12" i="9" s="1"/>
  <c r="J12" i="9"/>
  <c r="H12" i="9"/>
  <c r="N14" i="9" l="1"/>
  <c r="N27" i="9"/>
  <c r="N13" i="9"/>
  <c r="N12" i="9"/>
  <c r="O27" i="9"/>
  <c r="L37" i="4"/>
  <c r="L36" i="4"/>
  <c r="L14" i="4"/>
  <c r="L13" i="4"/>
  <c r="L12" i="4"/>
  <c r="J38" i="4"/>
  <c r="J37" i="4"/>
  <c r="J36" i="4"/>
  <c r="J14" i="4"/>
  <c r="J13" i="4"/>
  <c r="J12" i="4"/>
  <c r="L38" i="4"/>
  <c r="L28" i="4"/>
  <c r="L27" i="4"/>
  <c r="J28" i="4"/>
  <c r="J27" i="4"/>
  <c r="H38" i="4"/>
  <c r="M38" i="4" s="1"/>
  <c r="H37" i="4"/>
  <c r="M37" i="4" s="1"/>
  <c r="H36" i="4"/>
  <c r="H27" i="4"/>
  <c r="H28" i="4"/>
  <c r="H14" i="4"/>
  <c r="H13" i="4"/>
  <c r="H12" i="4"/>
  <c r="L243" i="5" l="1"/>
  <c r="J243" i="5"/>
  <c r="H243" i="5"/>
  <c r="L237" i="5"/>
  <c r="J237" i="5"/>
  <c r="H237" i="5"/>
  <c r="L223" i="5"/>
  <c r="J223" i="5"/>
  <c r="H223" i="5"/>
  <c r="L213" i="5"/>
  <c r="J213" i="5"/>
  <c r="H213" i="5"/>
  <c r="H206" i="5"/>
  <c r="J206" i="5"/>
  <c r="L206" i="5"/>
  <c r="L195" i="5"/>
  <c r="J195" i="5"/>
  <c r="H195" i="5"/>
  <c r="H182" i="5"/>
  <c r="J182" i="5"/>
  <c r="L182" i="5"/>
  <c r="L170" i="5"/>
  <c r="J170" i="5"/>
  <c r="H170" i="5"/>
  <c r="L153" i="5"/>
  <c r="J153" i="5"/>
  <c r="H153" i="5"/>
  <c r="H146" i="5"/>
  <c r="J146" i="5"/>
  <c r="L146" i="5"/>
  <c r="L131" i="5"/>
  <c r="J131" i="5"/>
  <c r="H131" i="5"/>
  <c r="H123" i="5"/>
  <c r="J123" i="5"/>
  <c r="L123" i="5"/>
  <c r="L116" i="5"/>
  <c r="J116" i="5"/>
  <c r="H116" i="5"/>
  <c r="H100" i="5"/>
  <c r="L94" i="5"/>
  <c r="J94" i="5"/>
  <c r="H94" i="5"/>
  <c r="L85" i="5"/>
  <c r="J85" i="5"/>
  <c r="H85" i="5"/>
  <c r="H78" i="5"/>
  <c r="J78" i="5"/>
  <c r="L78" i="5"/>
  <c r="L70" i="5"/>
  <c r="L16" i="9" s="1"/>
  <c r="J70" i="5"/>
  <c r="H70" i="5"/>
  <c r="H62" i="5"/>
  <c r="J62" i="5"/>
  <c r="L62" i="5"/>
  <c r="L55" i="5"/>
  <c r="J55" i="5"/>
  <c r="H55" i="5"/>
  <c r="H50" i="5"/>
  <c r="J50" i="5"/>
  <c r="L50" i="5"/>
  <c r="L44" i="5"/>
  <c r="J44" i="5"/>
  <c r="H44" i="5"/>
  <c r="L22" i="5"/>
  <c r="J22" i="5"/>
  <c r="H22" i="5"/>
  <c r="H10" i="9" s="1"/>
  <c r="L16" i="5"/>
  <c r="L9" i="9" s="1"/>
  <c r="J16" i="5"/>
  <c r="H16" i="5"/>
  <c r="J24" i="9" l="1"/>
  <c r="J24" i="4"/>
  <c r="H21" i="9"/>
  <c r="H21" i="4"/>
  <c r="H30" i="9"/>
  <c r="H30" i="4"/>
  <c r="J17" i="9"/>
  <c r="J17" i="4"/>
  <c r="J22" i="9"/>
  <c r="J22" i="4"/>
  <c r="J31" i="9"/>
  <c r="J31" i="4"/>
  <c r="H17" i="9"/>
  <c r="H17" i="4"/>
  <c r="H22" i="9"/>
  <c r="H22" i="4"/>
  <c r="H19" i="9"/>
  <c r="H19" i="4"/>
  <c r="H18" i="9"/>
  <c r="H18" i="4"/>
  <c r="J21" i="9"/>
  <c r="J21" i="4"/>
  <c r="J19" i="9"/>
  <c r="J19" i="4"/>
  <c r="J9" i="9"/>
  <c r="J9" i="4"/>
  <c r="J18" i="9"/>
  <c r="J18" i="4"/>
  <c r="H20" i="9"/>
  <c r="H20" i="4"/>
  <c r="H10" i="4"/>
  <c r="H9" i="4"/>
  <c r="L9" i="4"/>
  <c r="J16" i="9"/>
  <c r="J16" i="4"/>
  <c r="H16" i="9"/>
  <c r="H16" i="4"/>
  <c r="J29" i="4"/>
  <c r="J29" i="9"/>
  <c r="H29" i="9"/>
  <c r="H29" i="4"/>
  <c r="J25" i="9"/>
  <c r="J25" i="4"/>
  <c r="H25" i="9"/>
  <c r="H25" i="4"/>
  <c r="H23" i="9"/>
  <c r="H23" i="4"/>
  <c r="J23" i="9"/>
  <c r="J23" i="4"/>
  <c r="H24" i="9"/>
  <c r="H24" i="4"/>
  <c r="H26" i="9"/>
  <c r="H26" i="4"/>
  <c r="J26" i="9"/>
  <c r="J26" i="4"/>
  <c r="J30" i="9"/>
  <c r="J30" i="4"/>
  <c r="H31" i="9"/>
  <c r="H31" i="4"/>
  <c r="H32" i="9"/>
  <c r="H32" i="4"/>
  <c r="J32" i="9"/>
  <c r="J32" i="4"/>
  <c r="H33" i="9"/>
  <c r="H33" i="4"/>
  <c r="J33" i="9"/>
  <c r="J33" i="4"/>
  <c r="L33" i="4"/>
  <c r="L33" i="9"/>
  <c r="L32" i="4"/>
  <c r="L32" i="9"/>
  <c r="O32" i="9" s="1"/>
  <c r="L31" i="4"/>
  <c r="L31" i="9"/>
  <c r="L30" i="4"/>
  <c r="L30" i="9"/>
  <c r="L29" i="4"/>
  <c r="L29" i="9"/>
  <c r="L26" i="4"/>
  <c r="L26" i="9"/>
  <c r="O26" i="9" s="1"/>
  <c r="L25" i="4"/>
  <c r="L25" i="9"/>
  <c r="L24" i="4"/>
  <c r="L24" i="9"/>
  <c r="O24" i="9" s="1"/>
  <c r="L23" i="4"/>
  <c r="L23" i="9"/>
  <c r="O23" i="9" s="1"/>
  <c r="L22" i="4"/>
  <c r="L22" i="9"/>
  <c r="L21" i="4"/>
  <c r="L21" i="9"/>
  <c r="L19" i="4"/>
  <c r="L19" i="9"/>
  <c r="L18" i="4"/>
  <c r="L18" i="9"/>
  <c r="L17" i="4"/>
  <c r="L17" i="9"/>
  <c r="J15" i="9"/>
  <c r="J15" i="4"/>
  <c r="H15" i="9"/>
  <c r="H15" i="4"/>
  <c r="L16" i="4"/>
  <c r="L15" i="4"/>
  <c r="L15" i="9"/>
  <c r="H9" i="9"/>
  <c r="N9" i="9" s="1"/>
  <c r="O9" i="9" s="1"/>
  <c r="J10" i="9"/>
  <c r="J10" i="4"/>
  <c r="L10" i="4"/>
  <c r="L10" i="9"/>
  <c r="J11" i="9"/>
  <c r="J11" i="4"/>
  <c r="L11" i="4"/>
  <c r="L11" i="9"/>
  <c r="H11" i="9"/>
  <c r="H11" i="4"/>
  <c r="G95" i="10"/>
  <c r="F95" i="10"/>
  <c r="H94" i="10"/>
  <c r="E94" i="10"/>
  <c r="H93" i="10"/>
  <c r="E93" i="10"/>
  <c r="H92" i="10"/>
  <c r="E92" i="10"/>
  <c r="H91" i="10"/>
  <c r="E91" i="10"/>
  <c r="H90" i="10"/>
  <c r="E90" i="10"/>
  <c r="H89" i="10"/>
  <c r="E89" i="10"/>
  <c r="H88" i="10"/>
  <c r="E88" i="10"/>
  <c r="H87" i="10"/>
  <c r="E87" i="10"/>
  <c r="H86" i="10"/>
  <c r="E86" i="10"/>
  <c r="H85" i="10"/>
  <c r="E85" i="10"/>
  <c r="H84" i="10"/>
  <c r="E84" i="10"/>
  <c r="H83" i="10"/>
  <c r="E83" i="10"/>
  <c r="H82" i="10"/>
  <c r="E82" i="10"/>
  <c r="H81" i="10"/>
  <c r="E81" i="10"/>
  <c r="H80" i="10"/>
  <c r="H95" i="10" s="1"/>
  <c r="J99" i="5" s="1"/>
  <c r="L99" i="5" s="1"/>
  <c r="E80" i="10"/>
  <c r="H71" i="10"/>
  <c r="G71" i="10"/>
  <c r="F71" i="10"/>
  <c r="J70" i="10"/>
  <c r="I70" i="10"/>
  <c r="E70" i="10"/>
  <c r="J69" i="10"/>
  <c r="I69" i="10"/>
  <c r="E69" i="10"/>
  <c r="J68" i="10"/>
  <c r="I68" i="10"/>
  <c r="E68" i="10"/>
  <c r="J67" i="10"/>
  <c r="I67" i="10"/>
  <c r="E67" i="10"/>
  <c r="J66" i="10"/>
  <c r="I66" i="10"/>
  <c r="E66" i="10"/>
  <c r="J65" i="10"/>
  <c r="I65" i="10"/>
  <c r="E65" i="10"/>
  <c r="J64" i="10"/>
  <c r="I64" i="10"/>
  <c r="E64" i="10"/>
  <c r="J63" i="10"/>
  <c r="I63" i="10"/>
  <c r="E63" i="10"/>
  <c r="J62" i="10"/>
  <c r="I62" i="10"/>
  <c r="E62" i="10"/>
  <c r="J61" i="10"/>
  <c r="I61" i="10"/>
  <c r="E61" i="10"/>
  <c r="J60" i="10"/>
  <c r="I60" i="10"/>
  <c r="E60" i="10"/>
  <c r="J59" i="10"/>
  <c r="I59" i="10"/>
  <c r="E59" i="10"/>
  <c r="J58" i="10"/>
  <c r="I58" i="10"/>
  <c r="E58" i="10"/>
  <c r="J57" i="10"/>
  <c r="I57" i="10"/>
  <c r="E57" i="10"/>
  <c r="J56" i="10"/>
  <c r="I56" i="10"/>
  <c r="E56" i="10"/>
  <c r="J55" i="10"/>
  <c r="I55" i="10"/>
  <c r="E55" i="10"/>
  <c r="J54" i="10"/>
  <c r="I54" i="10"/>
  <c r="E54" i="10"/>
  <c r="J53" i="10"/>
  <c r="I53" i="10"/>
  <c r="E53" i="10"/>
  <c r="J52" i="10"/>
  <c r="I52" i="10"/>
  <c r="E52" i="10"/>
  <c r="J51" i="10"/>
  <c r="I51" i="10"/>
  <c r="E51" i="10"/>
  <c r="J50" i="10"/>
  <c r="I50" i="10"/>
  <c r="E50" i="10"/>
  <c r="J49" i="10"/>
  <c r="I49" i="10"/>
  <c r="E49" i="10"/>
  <c r="J48" i="10"/>
  <c r="I48" i="10"/>
  <c r="E48" i="10"/>
  <c r="J47" i="10"/>
  <c r="I47" i="10"/>
  <c r="E47" i="10"/>
  <c r="J46" i="10"/>
  <c r="I46" i="10"/>
  <c r="E46" i="10"/>
  <c r="J45" i="10"/>
  <c r="I45" i="10"/>
  <c r="E45" i="10"/>
  <c r="J44" i="10"/>
  <c r="I44" i="10"/>
  <c r="E44" i="10"/>
  <c r="J43" i="10"/>
  <c r="I43" i="10"/>
  <c r="E43" i="10"/>
  <c r="J42" i="10"/>
  <c r="I42" i="10"/>
  <c r="E42" i="10"/>
  <c r="J41" i="10"/>
  <c r="I41" i="10"/>
  <c r="E41" i="10"/>
  <c r="J40" i="10"/>
  <c r="I40" i="10"/>
  <c r="E40" i="10"/>
  <c r="J39" i="10"/>
  <c r="I39" i="10"/>
  <c r="E39" i="10"/>
  <c r="J38" i="10"/>
  <c r="I38" i="10"/>
  <c r="E38" i="10"/>
  <c r="J37" i="10"/>
  <c r="I37" i="10"/>
  <c r="E37" i="10"/>
  <c r="J36" i="10"/>
  <c r="I36" i="10"/>
  <c r="E36" i="10"/>
  <c r="J35" i="10"/>
  <c r="I35" i="10"/>
  <c r="E35" i="10"/>
  <c r="J34" i="10"/>
  <c r="I34" i="10"/>
  <c r="E34" i="10"/>
  <c r="J33" i="10"/>
  <c r="I33" i="10"/>
  <c r="E33" i="10"/>
  <c r="J32" i="10"/>
  <c r="I32" i="10"/>
  <c r="E32" i="10"/>
  <c r="J31" i="10"/>
  <c r="I31" i="10"/>
  <c r="E31" i="10"/>
  <c r="J30" i="10"/>
  <c r="I30" i="10"/>
  <c r="E30" i="10"/>
  <c r="J29" i="10"/>
  <c r="I29" i="10"/>
  <c r="E29" i="10"/>
  <c r="J28" i="10"/>
  <c r="I28" i="10"/>
  <c r="E28" i="10"/>
  <c r="J27" i="10"/>
  <c r="I27" i="10"/>
  <c r="E27" i="10"/>
  <c r="J26" i="10"/>
  <c r="I26" i="10"/>
  <c r="E26" i="10"/>
  <c r="J25" i="10"/>
  <c r="I25" i="10"/>
  <c r="E25" i="10"/>
  <c r="J24" i="10"/>
  <c r="I24" i="10"/>
  <c r="E24" i="10"/>
  <c r="J23" i="10"/>
  <c r="I23" i="10"/>
  <c r="E23" i="10"/>
  <c r="J22" i="10"/>
  <c r="I22" i="10"/>
  <c r="E22" i="10"/>
  <c r="J21" i="10"/>
  <c r="I21" i="10"/>
  <c r="E21" i="10"/>
  <c r="J20" i="10"/>
  <c r="I20" i="10"/>
  <c r="E20" i="10"/>
  <c r="J19" i="10"/>
  <c r="I19" i="10"/>
  <c r="E19" i="10"/>
  <c r="J18" i="10"/>
  <c r="I18" i="10"/>
  <c r="E18" i="10"/>
  <c r="J17" i="10"/>
  <c r="I17" i="10"/>
  <c r="E17" i="10"/>
  <c r="J16" i="10"/>
  <c r="I16" i="10"/>
  <c r="E16" i="10"/>
  <c r="J15" i="10"/>
  <c r="I15" i="10"/>
  <c r="E15" i="10"/>
  <c r="J14" i="10"/>
  <c r="I14" i="10"/>
  <c r="E14" i="10"/>
  <c r="J13" i="10"/>
  <c r="I13" i="10"/>
  <c r="E13" i="10"/>
  <c r="J12" i="10"/>
  <c r="I12" i="10"/>
  <c r="E12" i="10"/>
  <c r="J11" i="10"/>
  <c r="I11" i="10"/>
  <c r="E11" i="10"/>
  <c r="J10" i="10"/>
  <c r="I10" i="10"/>
  <c r="E10" i="10"/>
  <c r="J9" i="10"/>
  <c r="I9" i="10"/>
  <c r="E9" i="10"/>
  <c r="J8" i="10"/>
  <c r="I8" i="10"/>
  <c r="E8" i="10"/>
  <c r="E71" i="10" l="1"/>
  <c r="J71" i="10"/>
  <c r="J98" i="5" s="1"/>
  <c r="L98" i="5" s="1"/>
  <c r="E95" i="10"/>
  <c r="N32" i="9"/>
  <c r="N16" i="9"/>
  <c r="O16" i="9" s="1"/>
  <c r="O21" i="9"/>
  <c r="N21" i="9"/>
  <c r="O31" i="9"/>
  <c r="R33" i="9"/>
  <c r="O33" i="9"/>
  <c r="T33" i="9"/>
  <c r="N33" i="9"/>
  <c r="O18" i="9"/>
  <c r="N18" i="9"/>
  <c r="O17" i="9"/>
  <c r="N17" i="9"/>
  <c r="O19" i="9"/>
  <c r="N19" i="9"/>
  <c r="O22" i="9"/>
  <c r="N22" i="9"/>
  <c r="N30" i="9"/>
  <c r="O30" i="9" s="1"/>
  <c r="N10" i="9"/>
  <c r="O10" i="9" s="1"/>
  <c r="N15" i="9"/>
  <c r="O15" i="9" s="1"/>
  <c r="N31" i="9"/>
  <c r="N24" i="9"/>
  <c r="N11" i="9"/>
  <c r="O11" i="9" s="1"/>
  <c r="N29" i="9"/>
  <c r="O29" i="9" s="1"/>
  <c r="N25" i="9"/>
  <c r="O25" i="9" s="1"/>
  <c r="N23" i="9"/>
  <c r="N26" i="9"/>
  <c r="H34" i="9"/>
  <c r="H34" i="4"/>
  <c r="H39" i="4" s="1"/>
  <c r="I71" i="10"/>
  <c r="L23" i="8"/>
  <c r="L42" i="8" s="1"/>
  <c r="J12" i="8"/>
  <c r="L14" i="8" s="1"/>
  <c r="J36" i="8"/>
  <c r="J31" i="8"/>
  <c r="L41" i="8" s="1"/>
  <c r="J97" i="5" l="1"/>
  <c r="L97" i="5" s="1"/>
  <c r="J73" i="10"/>
  <c r="J99" i="10"/>
  <c r="L100" i="5" l="1"/>
  <c r="J100" i="5"/>
  <c r="J20" i="4" l="1"/>
  <c r="J34" i="4" s="1"/>
  <c r="J20" i="9"/>
  <c r="J34" i="9" s="1"/>
  <c r="J39" i="4"/>
  <c r="L7" i="8" s="1"/>
  <c r="M10" i="8"/>
  <c r="L20" i="4"/>
  <c r="L34" i="4" s="1"/>
  <c r="L20" i="9"/>
  <c r="L15" i="8" l="1"/>
  <c r="M42" i="8" s="1"/>
  <c r="M41" i="8"/>
  <c r="O20" i="9"/>
  <c r="N20" i="9"/>
  <c r="L39" i="4"/>
  <c r="M36" i="4"/>
  <c r="L34" i="9"/>
  <c r="N3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Döne Yorulmaz DFI</author>
  </authors>
  <commentList>
    <comment ref="E5" authorId="0" shapeId="0" xr:uid="{00000000-0006-0000-0800-000001000000}">
      <text>
        <r>
          <rPr>
            <b/>
            <sz val="9"/>
            <color indexed="81"/>
            <rFont val="Tahoma"/>
            <family val="2"/>
          </rPr>
          <t>Filminstituttet:</t>
        </r>
        <r>
          <rPr>
            <sz val="9"/>
            <color indexed="81"/>
            <rFont val="Tahoma"/>
            <family val="2"/>
          </rPr>
          <t xml:space="preserve">
Skal stemme til poster i regnskabet. 
Materiale eller andre udgifter må ikke fremgå af denne opgørelse
F.eks.:
Hvis lønnen til en klipper er angivet til kr. 30.000 i regnskabet, skal det være det samme beløb der fremgår af denne opgørelse. </t>
        </r>
      </text>
    </comment>
    <comment ref="I71" authorId="0" shapeId="0" xr:uid="{00000000-0006-0000-0800-000002000000}">
      <text>
        <r>
          <rPr>
            <b/>
            <sz val="9"/>
            <color indexed="81"/>
            <rFont val="Tahoma"/>
            <family val="2"/>
          </rPr>
          <t>Filminstituttet:</t>
        </r>
        <r>
          <rPr>
            <sz val="9"/>
            <color indexed="81"/>
            <rFont val="Tahoma"/>
            <family val="2"/>
          </rPr>
          <t xml:space="preserve">
Skal stemme til note 290 Lønomkostninger, ekstern
+ note 749 Lønrelaterede omkostninger</t>
        </r>
      </text>
    </comment>
    <comment ref="J71" authorId="0" shapeId="0" xr:uid="{00000000-0006-0000-0800-000003000000}">
      <text>
        <r>
          <rPr>
            <b/>
            <sz val="9"/>
            <color indexed="81"/>
            <rFont val="Tahoma"/>
            <family val="2"/>
          </rPr>
          <t>Filminstituttet:</t>
        </r>
        <r>
          <rPr>
            <sz val="9"/>
            <color indexed="81"/>
            <rFont val="Tahoma"/>
            <family val="2"/>
          </rPr>
          <t xml:space="preserve">
Skal stemme til note 290b Løntillæg, interne lønninger + note 749b Løntillæg, interne lønninger </t>
        </r>
      </text>
    </comment>
    <comment ref="H95" authorId="0" shapeId="0" xr:uid="{00000000-0006-0000-0800-000004000000}">
      <text>
        <r>
          <rPr>
            <b/>
            <sz val="9"/>
            <color indexed="81"/>
            <rFont val="Tahoma"/>
            <family val="2"/>
          </rPr>
          <t>Filminstituttet:</t>
        </r>
        <r>
          <rPr>
            <sz val="9"/>
            <color indexed="81"/>
            <rFont val="Tahoma"/>
            <family val="2"/>
          </rPr>
          <t xml:space="preserve">
Skal stemme til note 291 Lønomkostninger, skuespillere</t>
        </r>
      </text>
    </comment>
    <comment ref="J99" authorId="0" shapeId="0" xr:uid="{00000000-0006-0000-0800-000005000000}">
      <text>
        <r>
          <rPr>
            <b/>
            <sz val="9"/>
            <color indexed="81"/>
            <rFont val="Tahoma"/>
            <family val="2"/>
          </rPr>
          <t>Filminstituttet:</t>
        </r>
        <r>
          <rPr>
            <sz val="9"/>
            <color indexed="81"/>
            <rFont val="Tahoma"/>
            <family val="2"/>
          </rPr>
          <t xml:space="preserve">
Skal stemme til regnskabsposten 15 Lønrelaterede omk.
+ regnskabsposten 25b Efterarbejde - lønrelaterede omkostninger.</t>
        </r>
      </text>
    </comment>
  </commentList>
</comments>
</file>

<file path=xl/sharedStrings.xml><?xml version="1.0" encoding="utf-8"?>
<sst xmlns="http://schemas.openxmlformats.org/spreadsheetml/2006/main" count="544" uniqueCount="376">
  <si>
    <t>Ledelsens erklæring</t>
  </si>
  <si>
    <t xml:space="preserve">Støttemodtagers erklæring i forbindelse med aflæggelse af regnskab for projektet: </t>
  </si>
  <si>
    <t>Jeg / vi erklærer, at projektregnskabet indeholder samme poster som det godkendte budget, at budgettallene er anført til sammenligning, og der kun foreligger projektrelateret bilagsmateriale til grund for opgørelse af projektregnskabet.</t>
  </si>
  <si>
    <t xml:space="preserve">Dato: </t>
  </si>
  <si>
    <t>[underskrives af tegningsberettiget for støttemodtager]</t>
  </si>
  <si>
    <t>_____________________________________________________</t>
  </si>
  <si>
    <t>Underskrift</t>
  </si>
  <si>
    <t>Angiv med blokbogstaver:</t>
  </si>
  <si>
    <t>Den uafhængige revisors erklæring</t>
  </si>
  <si>
    <t>Erklæring på projektregnskabet</t>
  </si>
  <si>
    <t>Konklusion</t>
  </si>
  <si>
    <t>Det er vores opfattelse, at projektregnskabet i alle væsentlige henseender er rigtigt, dvs. udarbejdet i overensstemmelse med tilskudsgivers retningslinjer.</t>
  </si>
  <si>
    <t>Regnskab</t>
  </si>
  <si>
    <t>Note</t>
  </si>
  <si>
    <t>Tekst</t>
  </si>
  <si>
    <t>Afvigelse</t>
  </si>
  <si>
    <t>Budget</t>
  </si>
  <si>
    <t>Grundlag for konklusion</t>
  </si>
  <si>
    <t>Vores konklusion er ikke modificeret som følge af disse forhold.</t>
  </si>
  <si>
    <t>[Fremhævelse af forhold i regnskabet]</t>
  </si>
  <si>
    <t>Indsæt flere, hvis relevant, jf. ISA 800 henholdsvis ISA 706 og erklæringsbekendtgørelsens § 19.</t>
  </si>
  <si>
    <t>Fremhævelse af forhold vedrørende revisionen</t>
  </si>
  <si>
    <t>Tilskudsmodtager har i overensstemmelse med tilskudsgivers retningslinjer medtaget de af tilskudsgiver godkendte budgettal som sammenligningstal i projektregnskabet. Budgettallene har ikke været underlagt revision.</t>
  </si>
  <si>
    <t>[Fremhævelse af forhold vedrørende revisionen]</t>
  </si>
  <si>
    <t>Indsæt flere, hvis relevant, jf. ISA 800 henholdsvis ISA 706.</t>
  </si>
  <si>
    <t>Ledelsens ansvar for projektregnskabet</t>
  </si>
  <si>
    <t>Revisors ansvar for revisionen af projektregnskabet</t>
  </si>
  <si>
    <t>Erklæring i henhold til anden lovgivning og øvrig regulering</t>
  </si>
  <si>
    <t>Udtalelse om juridisk-kritisk revision og forvaltningsrevision</t>
  </si>
  <si>
    <t>Vi har ingen væsentlige kritiske bemærkninger at rapportere i den forbindelse.</t>
  </si>
  <si>
    <t>By, dato</t>
  </si>
  <si>
    <t>Revisionsvirksomhedens navn</t>
  </si>
  <si>
    <t>CVR-nr. xx xx xx xx</t>
  </si>
  <si>
    <t>_____________________________________</t>
  </si>
  <si>
    <t>Revisors navn</t>
  </si>
  <si>
    <t>Revisors titel</t>
  </si>
  <si>
    <t>Stamdata</t>
  </si>
  <si>
    <t>Støttevilkår</t>
  </si>
  <si>
    <t>Tilsagnsdato</t>
  </si>
  <si>
    <t>Ansøgningsdato</t>
  </si>
  <si>
    <t>Bekendtgørelse</t>
  </si>
  <si>
    <t>MANUSKRIPT</t>
  </si>
  <si>
    <t>1b</t>
  </si>
  <si>
    <t>FORPRODUKTION</t>
  </si>
  <si>
    <t>3b</t>
  </si>
  <si>
    <t>MEDVIRKENDE</t>
  </si>
  <si>
    <t>LØNRELATEREDE OMK.</t>
  </si>
  <si>
    <t>UDSTYR</t>
  </si>
  <si>
    <t>LOCATION</t>
  </si>
  <si>
    <t>OPHOLD OG FORPLEJNING</t>
  </si>
  <si>
    <t>MUSIK</t>
  </si>
  <si>
    <t>ARKIVMATERIALE</t>
  </si>
  <si>
    <t>31b</t>
  </si>
  <si>
    <t>31c</t>
  </si>
  <si>
    <t>Synopsis/Treatment</t>
  </si>
  <si>
    <t>Manuskript</t>
  </si>
  <si>
    <t>Konsulent/Dramaturg</t>
  </si>
  <si>
    <t>Diverse</t>
  </si>
  <si>
    <t>UDVIKLING</t>
  </si>
  <si>
    <t>Filminstitut støttet udvikling 1</t>
  </si>
  <si>
    <t>Filminstitut støttet udvikling 2</t>
  </si>
  <si>
    <t>Filminstitut støttet udvikling 3</t>
  </si>
  <si>
    <t>Lønninger Produktion</t>
  </si>
  <si>
    <t>Lønninger Instruktør</t>
  </si>
  <si>
    <t>Researcher</t>
  </si>
  <si>
    <t>Kurerservice</t>
  </si>
  <si>
    <t>Transport - herunder Billeje</t>
  </si>
  <si>
    <t>Rejser</t>
  </si>
  <si>
    <t>Fortæring/Diæter</t>
  </si>
  <si>
    <t>Ophold</t>
  </si>
  <si>
    <t>Udstyr</t>
  </si>
  <si>
    <t>Stillfoto</t>
  </si>
  <si>
    <t>Materialer (kort &amp; diske)</t>
  </si>
  <si>
    <t>Video</t>
  </si>
  <si>
    <t>Laboratorium</t>
  </si>
  <si>
    <t>Pr-materiale vedr. Finansiering</t>
  </si>
  <si>
    <t>Finansierings omkostninger</t>
  </si>
  <si>
    <t>Udvikling diverse</t>
  </si>
  <si>
    <t>Emnematerialer</t>
  </si>
  <si>
    <t>Extern Produktions hjælp</t>
  </si>
  <si>
    <t>INSTRUKTØR OG PRODUCER</t>
  </si>
  <si>
    <t>Instruktør</t>
  </si>
  <si>
    <t>Producer</t>
  </si>
  <si>
    <t>Koproducer</t>
  </si>
  <si>
    <t>Skuespillere DK</t>
  </si>
  <si>
    <t>Instruktør assistent</t>
  </si>
  <si>
    <t>Optagelse</t>
  </si>
  <si>
    <t>Ekstra felt</t>
  </si>
  <si>
    <t>Produktionsleder</t>
  </si>
  <si>
    <t xml:space="preserve">Produktionsassistent </t>
  </si>
  <si>
    <t>Andre lønninger</t>
  </si>
  <si>
    <t>Overtid/forskudt tid</t>
  </si>
  <si>
    <t xml:space="preserve"> </t>
  </si>
  <si>
    <t>A-Fotograf</t>
  </si>
  <si>
    <t>B-Fotograf</t>
  </si>
  <si>
    <t>Stillfotograf</t>
  </si>
  <si>
    <t>Andre Lønninger</t>
  </si>
  <si>
    <t>A-Tonemester</t>
  </si>
  <si>
    <t>B-Tonemester</t>
  </si>
  <si>
    <t>Belysningsmester</t>
  </si>
  <si>
    <t>Belysningsassistent</t>
  </si>
  <si>
    <t>Extra Hjælp</t>
  </si>
  <si>
    <t>Anden Hjælp</t>
  </si>
  <si>
    <t>Lønomkostninger, eksterne</t>
  </si>
  <si>
    <t>Løntillæg, interne lønninger</t>
  </si>
  <si>
    <t>Lønomkostninger, skuespillere</t>
  </si>
  <si>
    <t>Kameraudstyr Video</t>
  </si>
  <si>
    <t>Diverse Optikker /Extra Udstyr</t>
  </si>
  <si>
    <t>Video Extra Udstyr</t>
  </si>
  <si>
    <t>Stillbilledkamera</t>
  </si>
  <si>
    <t>Lydudstyr</t>
  </si>
  <si>
    <t>Lydudstyr, Microports</t>
  </si>
  <si>
    <t xml:space="preserve">Extra Lydudstyr </t>
  </si>
  <si>
    <t>Lamper, Lampepakke</t>
  </si>
  <si>
    <t>El, Forbrug</t>
  </si>
  <si>
    <t>Store Lamper og div. Tilbehør</t>
  </si>
  <si>
    <t>Lamper, Brændetimer, HMI</t>
  </si>
  <si>
    <t>Andet udstyr</t>
  </si>
  <si>
    <t>Hukommelseskort</t>
  </si>
  <si>
    <t>Harddiske</t>
  </si>
  <si>
    <t>Backup materialer</t>
  </si>
  <si>
    <t>Andre materialer</t>
  </si>
  <si>
    <t xml:space="preserve">Locationleje </t>
  </si>
  <si>
    <t>Location Omkostninger</t>
  </si>
  <si>
    <t xml:space="preserve">Location Fremmed Hjælp </t>
  </si>
  <si>
    <t>Location kontorudstyr (leje/køb)</t>
  </si>
  <si>
    <t>Div andet.</t>
  </si>
  <si>
    <t>Lysvogn, Optagelse</t>
  </si>
  <si>
    <t>Produktionsbiler, Optagelse</t>
  </si>
  <si>
    <t>Brændstof</t>
  </si>
  <si>
    <t>Kilometerpenge</t>
  </si>
  <si>
    <t>Taxa</t>
  </si>
  <si>
    <t>Rejser Efterarbejde</t>
  </si>
  <si>
    <t>Fragt, Regi, Kostumer osv</t>
  </si>
  <si>
    <t>Carnet</t>
  </si>
  <si>
    <t>Told</t>
  </si>
  <si>
    <t>Kurér Service</t>
  </si>
  <si>
    <t>Anden transport</t>
  </si>
  <si>
    <t>Forplejning optagelser</t>
  </si>
  <si>
    <t>Andet</t>
  </si>
  <si>
    <t>EFTERARBEJDE - Fac. og Mat.</t>
  </si>
  <si>
    <t>Logging</t>
  </si>
  <si>
    <t>Klipperum</t>
  </si>
  <si>
    <t>EDL Lister</t>
  </si>
  <si>
    <t>Lydredigerings suite</t>
  </si>
  <si>
    <t>Biograf, Gennemsyn</t>
  </si>
  <si>
    <t>Andre faciliteter</t>
  </si>
  <si>
    <t>Digitale effekter</t>
  </si>
  <si>
    <t>Klippematerialer</t>
  </si>
  <si>
    <t>Leje hard disk plads</t>
  </si>
  <si>
    <t>Backup diske</t>
  </si>
  <si>
    <t>Overførsel fra andet format</t>
  </si>
  <si>
    <t>Leje af extra udstyr til efterarbejde</t>
  </si>
  <si>
    <t xml:space="preserve">Klipper </t>
  </si>
  <si>
    <t>Klippeassistent</t>
  </si>
  <si>
    <t>Løn Loggning af Materiale</t>
  </si>
  <si>
    <t>Efterarbejde. Koordinator/prod.leder</t>
  </si>
  <si>
    <t>Tonemester</t>
  </si>
  <si>
    <t>Diverse Teknisk assistance</t>
  </si>
  <si>
    <t>Lønrelaterede omkostninger</t>
  </si>
  <si>
    <t>For og slut tekster Film</t>
  </si>
  <si>
    <t>Grafiker</t>
  </si>
  <si>
    <t>Pligtaflevering Filmarkivet</t>
  </si>
  <si>
    <t>Subtitling</t>
  </si>
  <si>
    <t>On-Line</t>
  </si>
  <si>
    <t>Colourgrading</t>
  </si>
  <si>
    <t>Mastere (filer, bånd, diske)</t>
  </si>
  <si>
    <t>Lab. omkost. (scanning/konvertering)</t>
  </si>
  <si>
    <t>Print af stills</t>
  </si>
  <si>
    <t>Komponist</t>
  </si>
  <si>
    <t>NCB</t>
  </si>
  <si>
    <t>Arrangør</t>
  </si>
  <si>
    <t>Orkester/Musikere/Sangere</t>
  </si>
  <si>
    <t>Musikstudie</t>
  </si>
  <si>
    <t>Køb af rettigheder</t>
  </si>
  <si>
    <t>Dolby-afgift</t>
  </si>
  <si>
    <t>Andet musik</t>
  </si>
  <si>
    <t>Arkivmateriale, Film</t>
  </si>
  <si>
    <t>Arkivmateriale, Musik</t>
  </si>
  <si>
    <t>Arkivmateriale, NCB</t>
  </si>
  <si>
    <t>Arkivmateriale, Andet</t>
  </si>
  <si>
    <t>FORSIKR., STEMPL. OG ASS.</t>
  </si>
  <si>
    <t xml:space="preserve">Forsikring, Personer </t>
  </si>
  <si>
    <t>Forsikring, Negativ</t>
  </si>
  <si>
    <t>Forsikring, Udstyr</t>
  </si>
  <si>
    <t>Forsikring, Andet, Selvrisiko</t>
  </si>
  <si>
    <t>Projektbogholderi</t>
  </si>
  <si>
    <t>Juridisk Assistance</t>
  </si>
  <si>
    <t>Revision</t>
  </si>
  <si>
    <t>NY</t>
  </si>
  <si>
    <t>Art work (plakat, grafisk identitet)</t>
  </si>
  <si>
    <t>Website, produktion/redaktion</t>
  </si>
  <si>
    <t>Website, teknik</t>
  </si>
  <si>
    <t>Ekstern konsulent, PR og kommunikation</t>
  </si>
  <si>
    <t>Klippetest</t>
  </si>
  <si>
    <t>EPK fremstilling</t>
  </si>
  <si>
    <t>Versionering, film</t>
  </si>
  <si>
    <t>Versionering, trailer og EPK</t>
  </si>
  <si>
    <t>Anden lancering</t>
  </si>
  <si>
    <t>TILLÆG</t>
  </si>
  <si>
    <t>Budgetusikkerhed</t>
  </si>
  <si>
    <t xml:space="preserve">Administration </t>
  </si>
  <si>
    <t>Producentoverhead</t>
  </si>
  <si>
    <t>Kommunikationsudstyr</t>
  </si>
  <si>
    <t xml:space="preserve">Diæter </t>
  </si>
  <si>
    <t>Mixestudie</t>
  </si>
  <si>
    <t>Distributionskopi</t>
  </si>
  <si>
    <t>Trailer fremstilling</t>
  </si>
  <si>
    <t/>
  </si>
  <si>
    <t>Vores erklæring er udelukkende udarbejdet til brug for tilskudsmodtager og tilskudsgiver og bør ikke udleveres til eller anvendes af andre parter end tilskudsmodtager og tilskudsgiver.</t>
  </si>
  <si>
    <t>● Opnår vi forståelse af den interne kontrol med relevans for revisionen af projektregnskabet for at kunne udforme revisionshandlinger, der er passende efter omstændighederne, men ikke for at kunne udtrykke en konklusion om effektiviteten af tilskudsmodtagers interne kontrol.</t>
  </si>
  <si>
    <t>● Tager vi stilling til, om den regnskabspraksis, som er anvendt af ledelsen, er passende, samt om de regnskabsmæssige skøn og tilknyttede oplysninger, som ledelsen har udarbejdet, er rimelige.</t>
  </si>
  <si>
    <t>Balance</t>
  </si>
  <si>
    <t>Aktiver:</t>
  </si>
  <si>
    <t>Produktionsomkostninger ifølge specifikation</t>
  </si>
  <si>
    <t>Restrate:</t>
  </si>
  <si>
    <t>Det Danske Filminstitut</t>
  </si>
  <si>
    <t>XX</t>
  </si>
  <si>
    <t>Passiver</t>
  </si>
  <si>
    <t>Mellemregning, XX ApS</t>
  </si>
  <si>
    <t>Skyldige omkostninger</t>
  </si>
  <si>
    <t>Finansiering:</t>
  </si>
  <si>
    <t>Det Danske Filminstitut, udviklingsstøtte</t>
  </si>
  <si>
    <t>Det Danske Filminstitut, produktionsstøtte</t>
  </si>
  <si>
    <t>Det Danske Filminstitut, suppl. produktionsstøtte</t>
  </si>
  <si>
    <t>Det Danske Filminstitut, andel af besparelsen</t>
  </si>
  <si>
    <t>Andre investorer</t>
  </si>
  <si>
    <t>xx, udvikling</t>
  </si>
  <si>
    <t xml:space="preserve">xx, produktion </t>
  </si>
  <si>
    <t>Egeninvest</t>
  </si>
  <si>
    <t>Overskridelse eller andel af besparelse</t>
  </si>
  <si>
    <t xml:space="preserve">LØNRELATEREDE OMKOSTNINGER - SKEMA </t>
  </si>
  <si>
    <t>eksempel</t>
  </si>
  <si>
    <t>Hold</t>
  </si>
  <si>
    <t>Sociale omkostninger</t>
  </si>
  <si>
    <t>Tillæg</t>
  </si>
  <si>
    <t>Gruppe</t>
  </si>
  <si>
    <t>Konto</t>
  </si>
  <si>
    <t>Navn</t>
  </si>
  <si>
    <t>Lønsum</t>
  </si>
  <si>
    <t>Faktura løn /</t>
  </si>
  <si>
    <t>A-indkomst</t>
  </si>
  <si>
    <t>Vælg 
25 % Fiktion / 22% Kort &amp; Dok</t>
  </si>
  <si>
    <t>18% for interne</t>
  </si>
  <si>
    <t>Honorar</t>
  </si>
  <si>
    <t>Ekstern</t>
  </si>
  <si>
    <t>Intern</t>
  </si>
  <si>
    <t>manuskript</t>
  </si>
  <si>
    <t>xxxxx</t>
  </si>
  <si>
    <t>oversættelse</t>
  </si>
  <si>
    <t>xx</t>
  </si>
  <si>
    <t>xxxxxx</t>
  </si>
  <si>
    <t>instruktør</t>
  </si>
  <si>
    <t>producer</t>
  </si>
  <si>
    <t>co-producer</t>
  </si>
  <si>
    <t>instruktørass.</t>
  </si>
  <si>
    <t>scripter</t>
  </si>
  <si>
    <t>casting</t>
  </si>
  <si>
    <t>produktionsleder</t>
  </si>
  <si>
    <t>produktionsass.</t>
  </si>
  <si>
    <t>produktionssekretær</t>
  </si>
  <si>
    <t>runner</t>
  </si>
  <si>
    <t>a-fotograf</t>
  </si>
  <si>
    <t>b-fotograf</t>
  </si>
  <si>
    <t>clapper/loader</t>
  </si>
  <si>
    <t>stillfotograf</t>
  </si>
  <si>
    <t>grip</t>
  </si>
  <si>
    <t>tonemester</t>
  </si>
  <si>
    <t>b-tonemesterr</t>
  </si>
  <si>
    <t>belysningsmester</t>
  </si>
  <si>
    <t>belyser</t>
  </si>
  <si>
    <t>belysningsass.</t>
  </si>
  <si>
    <t>scenograf</t>
  </si>
  <si>
    <t>chefrekvisitør</t>
  </si>
  <si>
    <t>rekvisitør</t>
  </si>
  <si>
    <t>chefkostumier</t>
  </si>
  <si>
    <t>chefsminkør</t>
  </si>
  <si>
    <t>sminkør</t>
  </si>
  <si>
    <t>klipper</t>
  </si>
  <si>
    <t>klippeass.</t>
  </si>
  <si>
    <t>loader/logger</t>
  </si>
  <si>
    <t>b-tonemester</t>
  </si>
  <si>
    <t>Lønrelaterede omkostninger eksl. Skuespiller</t>
  </si>
  <si>
    <t>Skuespiller</t>
  </si>
  <si>
    <t>Faktura løn</t>
  </si>
  <si>
    <t>skuespillere</t>
  </si>
  <si>
    <t>Lønrelaterede omkostninger i alt</t>
  </si>
  <si>
    <t xml:space="preserve">Denne skabelon kan alene anvendes ved opgørelse af løn, den danske producent har afholdt. </t>
  </si>
  <si>
    <t>Felter med formler</t>
  </si>
  <si>
    <t>Indtastningsfelter</t>
  </si>
  <si>
    <t>290b</t>
  </si>
  <si>
    <t>Fremhævelse af forhold i regnskabet – anvendt regnskabspraksis [samt begrænsning i distribution og anvendelse]</t>
  </si>
  <si>
    <t>Vi henleder opmærksomheden på, at projektregnskabet er udarbejdet i henhold til tilskudsgivers retningslinjer. Projektregnskabet er udarbejdet med henblik på at hjælpe tilskudsmodtager til overholdelse af de regnskabsmæssige bestemmelser i tilskudsgivers retningslinjer. Som følge heraf kan projektregnskabet være uegnet til andet formål.</t>
  </si>
  <si>
    <t>Ledelsen har ansvaret for udarbejdelsen af et projektregnskab, der i alle væsentlige henseender er rigtigt, dvs. udarbejdet i overensstemmelse med tilskudsgivers retningslinjer. Ledelsen har endvidere ansvaret for den interne kontrol, som ledelsen anser for nødvendig for at udarbejde et projektregnskab uden væsentlig fejlinformation, uanset om denne skyldes besvigelser eller fejl.</t>
  </si>
  <si>
    <t>● Identificerer og vurderer vi risikoen for væsentlig fejlinformation i projektregnskabet, uanset om denne skyldes besvigelser eller fejl, udformer og udfører revisionshandlinger som reaktion på disse risici samt opnår revisionsbevis, der er tilstrækkeligt og egnet til at danne grundlag for vores konklusion. Risikoen for ikke at opdage væsentlig fejlinformation forårsaget af besvigelser er højere end ved væsentlig fejlinformation forårsaget af fejl, idet besvigelser kan omfatte sammensværgelser, dokumentfalsk, bevidste udeladelser, vildledning eller tilsidesættelse af intern kontrol.</t>
  </si>
  <si>
    <t>Vi kommunikerer med ledelsen om blandt andet det planlagte omfang og den tidsmæssige placering af revisionen samt betydelige revisionsmæssige observationer, herunder eventuelle betydelige mangler i intern kontrol, som vi identificerer under revisionen.</t>
  </si>
  <si>
    <t>Hvis vi på grundlag af det udførte arbejde konkluderer, at der er anledning til væsentlige kritiske bemærkninger, skal vi rapportere herom i denne udtalelse.</t>
  </si>
  <si>
    <t>749b</t>
  </si>
  <si>
    <t>25b</t>
  </si>
  <si>
    <t>Jeg / vi anser den valgte metode for opgørelse af projektregnskabet for hensigtsmæssigt, således at projektregnskabet giver et retvisende billede af projektets omkostninger og finansiering.</t>
  </si>
  <si>
    <t>Slutdato</t>
  </si>
  <si>
    <t>Startdato</t>
  </si>
  <si>
    <t>Forklaring:</t>
  </si>
  <si>
    <t xml:space="preserve">I dette ark indtastes det budget Filminstituttet har godkendt på tilsagnstidspunktet eller senere, dette skal kunne dokumenteres </t>
  </si>
  <si>
    <t>Finansiering i alt</t>
  </si>
  <si>
    <t>Restrate i alt</t>
  </si>
  <si>
    <t>Bliver hentet fra arket "Projektomkostninger"</t>
  </si>
  <si>
    <t>Information:</t>
  </si>
  <si>
    <t>Stamdata:</t>
  </si>
  <si>
    <t>Ledelsens erklæring:</t>
  </si>
  <si>
    <t>Den uafhængige revisors erklæring:</t>
  </si>
  <si>
    <t>Noter</t>
  </si>
  <si>
    <t>Projektomkostninger:</t>
  </si>
  <si>
    <t>Balance:</t>
  </si>
  <si>
    <t>Noter:</t>
  </si>
  <si>
    <t>Lønrelaterede omkostninger:</t>
  </si>
  <si>
    <t>Oplysning:</t>
  </si>
  <si>
    <t>Titel</t>
  </si>
  <si>
    <t>P360 sags-nr.</t>
  </si>
  <si>
    <t>Afvigelsesforklaringer:</t>
  </si>
  <si>
    <t>Støttemodtager, Selskab</t>
  </si>
  <si>
    <t>Støttemodtager, Tegningsberettiget</t>
  </si>
  <si>
    <t>Pr. [Slutdato]</t>
  </si>
  <si>
    <t>Ingen indtastning. Indeholder formler.</t>
  </si>
  <si>
    <t>Afvigelse i %</t>
  </si>
  <si>
    <t>Redegørelse</t>
  </si>
  <si>
    <t>Alle projektomkostninger er opgjort på markedsvilkår, og der er udvist forsvarligt økonomisk forvaltning ved forvaltningen af de midler, der er omfattet af projektregnskabet.</t>
  </si>
  <si>
    <t>Skriv dato for almindelige vilkår fra tilsagnsbrevet. 
Den seneste er anført i feltet.</t>
  </si>
  <si>
    <t>Skriv vilkårene fra tilsagnsbrevet. 
Den seneste er anført i feltet.</t>
  </si>
  <si>
    <t>Projektets titel skal anføres her.</t>
  </si>
  <si>
    <t>P360 sags-nr. findes i tilsagnsbrevet. 
Der kan også anføres journal nr. for ældre bevillinger. Dette findes også i tilsagnsbrevet.</t>
  </si>
  <si>
    <t>Datoen fremgår af tilsagnsbrevet.</t>
  </si>
  <si>
    <t>Slutdato for projektet kan senest være datoen for projektaflevering til evaluering.</t>
  </si>
  <si>
    <t>XX ApS</t>
  </si>
  <si>
    <t>[Skriv titlen på projektet]</t>
  </si>
  <si>
    <t>[Skriv P360 sags- nr. xx/xxxxx]</t>
  </si>
  <si>
    <t>[Skriv datoen for det gældende almindelige vilkår]</t>
  </si>
  <si>
    <t>Datoen der fremgår af tilsagnsbrevets venstre hjørne skal anføres her.</t>
  </si>
  <si>
    <t>[Skriv datoen fra tilsagnsbrevet f.eks. 01.01.2023]</t>
  </si>
  <si>
    <t>[skriv startdatoen for projektet f.eks. 15.12.2022]</t>
  </si>
  <si>
    <t>[skriv datoen for ansøgningen f.eks. 15.12.2022]</t>
  </si>
  <si>
    <t>[skriv slutdatoen for projektet f.eks. 18.01.2023]</t>
  </si>
  <si>
    <t>[Skriv det gældende vilkår f.eks. dokumentarfilm og korte fiktionsprojekter af 15.januar 2021]</t>
  </si>
  <si>
    <t>bekendtgørelse nr. 1479 om regnskab og revision af projekt- og aktivitetstilskud fra Kulturministeriet af 22/12/2014</t>
  </si>
  <si>
    <t>Navn Efternavn</t>
  </si>
  <si>
    <t>Projektomkostninger</t>
  </si>
  <si>
    <t>EFTERARBEJDE - Lønrelaterede omk.</t>
  </si>
  <si>
    <t>HOLD - Instruktion</t>
  </si>
  <si>
    <t>HOLD - Produktion</t>
  </si>
  <si>
    <t>HOLD - Foto</t>
  </si>
  <si>
    <t>HOLD - Tone</t>
  </si>
  <si>
    <t>HOLD - Belysning</t>
  </si>
  <si>
    <t>MATERIALER - Optagelse</t>
  </si>
  <si>
    <t>TRANSPORT OG REJSER</t>
  </si>
  <si>
    <t>EFTERARBEJDE - Løn</t>
  </si>
  <si>
    <t>EFTERARBEJDE - Post</t>
  </si>
  <si>
    <t>LANCERING OG DISTRIBUTION</t>
  </si>
  <si>
    <t>Bemærk at denne skabelon har taget udgangspunkt i Dokumentarfilm og korte fiktionsprojekter's budgetskabelon. 
Der skal foretages fornødne justeringer, hvis den skal anvendes på støtter bevilliget af andre ordninger.</t>
  </si>
  <si>
    <t>Dette ark har til formål at vejlede og oplyse om forhold I bør være opmærksom på, når projektregnskabet til Filminstituttet aflægges.</t>
  </si>
  <si>
    <t xml:space="preserve">Stamdata er arket hvor nødvendige oplysninger anføres. Disse oplysninger bliver automatisk anført i "Ledelsens erklæring", "Den uafhængige revisors erklæring" og "Balance". 
Det er vigtigt, at kontrollere de anførte oplysninger i henhold til relevante dokumenter. 
I arket oplyses hvor de enkelte oplysninger kan findes. </t>
  </si>
  <si>
    <r>
      <t xml:space="preserve">I Ledelsens erklæringen erklærer støttemodtager at midlerne er anvendt sparsommeligt og til formålet. 
Såfremt stamdata arket udfyldes korrekt, vil de nødvendige oplysninger blive hentet automatisk.
</t>
    </r>
    <r>
      <rPr>
        <u/>
        <sz val="11"/>
        <color theme="1"/>
        <rFont val="Calibri"/>
        <family val="2"/>
        <scheme val="minor"/>
      </rPr>
      <t>Vær</t>
    </r>
    <r>
      <rPr>
        <sz val="11"/>
        <color theme="1"/>
        <rFont val="Calibri"/>
        <family val="2"/>
        <scheme val="minor"/>
      </rPr>
      <t xml:space="preserve"> dog opmærksom på, at selskabets logo ikke kan anføres automatisk samt, at ledelsens erklæring skal underskrives af tegningsberettiget for støttemodtager.</t>
    </r>
  </si>
  <si>
    <t xml:space="preserve">I Den uafhængige revisors erklæring, erklærer revisor at den revision revisor har foretaget.
Revisor skal oplyse eventuelle bemærkninger samt tage stilling til om afsnit med [ ] skal medtages i regnskabet. 
Såfremt stamdata arket udfyldes korrekt, vil de nødvendige oplyninger blive hentet automatisk.
Oplysninger om revisionsselskabet skal indarbejdes manuelt. </t>
  </si>
  <si>
    <r>
      <t xml:space="preserve">Dette ark "Projektomkostninger", bliver automatisk bygget op, når tallene anføres i arket "Noter".
</t>
    </r>
    <r>
      <rPr>
        <u/>
        <sz val="11"/>
        <color theme="1"/>
        <rFont val="Calibri"/>
        <family val="2"/>
        <scheme val="minor"/>
      </rPr>
      <t>Budgetusikkerhed</t>
    </r>
    <r>
      <rPr>
        <sz val="11"/>
        <color theme="1"/>
        <rFont val="Calibri"/>
        <family val="2"/>
        <scheme val="minor"/>
      </rPr>
      <t xml:space="preserve"> fastsættes på budgettidspunktet og må ikke overskrides. Budgetusikkerheden reduceres hvis der opstår overskridelser på øvrige poster i regnskabet. Den kan dog aldrig blive negativ.
</t>
    </r>
    <r>
      <rPr>
        <u/>
        <sz val="11"/>
        <color theme="1"/>
        <rFont val="Calibri"/>
        <family val="2"/>
        <scheme val="minor"/>
      </rPr>
      <t>Administration</t>
    </r>
    <r>
      <rPr>
        <sz val="11"/>
        <color theme="1"/>
        <rFont val="Calibri"/>
        <family val="2"/>
        <scheme val="minor"/>
      </rPr>
      <t xml:space="preserve"> fastsættes som et tillæg på budgettidspunktet og må ikke overskrides, men må godt reduceres.</t>
    </r>
  </si>
  <si>
    <r>
      <t xml:space="preserve">Balance har til formål at oplyse om projektets økonomi på projektets slutdato.
Her hentes projektets omkostninger automatisk fra ark "Projektomkostninger", dog skal de øvrige oplysninger (restrate, mellemregning og finansiering ) anføres af revisor.
</t>
    </r>
    <r>
      <rPr>
        <u/>
        <sz val="11"/>
        <color theme="1"/>
        <rFont val="Calibri"/>
        <family val="2"/>
        <scheme val="minor"/>
      </rPr>
      <t>Vær</t>
    </r>
    <r>
      <rPr>
        <sz val="11"/>
        <color theme="1"/>
        <rFont val="Calibri"/>
        <family val="2"/>
        <scheme val="minor"/>
      </rPr>
      <t xml:space="preserve"> opmærksom på at aktiver og passiver samt projektomkostninger og finansiering, skal stemme overens. 
Eventuel besparelse eller overskridelse skal behandles i balancen.
Såfremt der forekommer overfinansiering eller besparelse i projektet, skal det behandles i henhold til oplysninger i vilkårene.</t>
    </r>
  </si>
  <si>
    <r>
      <t xml:space="preserve">Noter er arket der bygger regnskabet op.  
Det er </t>
    </r>
    <r>
      <rPr>
        <u/>
        <sz val="11"/>
        <color theme="1"/>
        <rFont val="Calibri"/>
        <family val="2"/>
        <scheme val="minor"/>
      </rPr>
      <t>MEGET VIGTIGT</t>
    </r>
    <r>
      <rPr>
        <sz val="11"/>
        <color theme="1"/>
        <rFont val="Calibri"/>
        <family val="2"/>
        <scheme val="minor"/>
      </rPr>
      <t xml:space="preserve"> at anføre det budget Filminstituttet har godkendt på tilsagnstidspunktet. Der kan i sjældne tilfælde være godkendt et andet budget, af Filminstituttet, så vil det være det budget der skal anføres til sammenligning. 
Godkendelse af et nyt budget skal kunne dokumenteres.
Regnskabstallene anføres efter revisors revision af de afholdte omkostninger.</t>
    </r>
  </si>
  <si>
    <t>Der skal afgives redegørelse for hovedposter, der afviger mere end + / - 10%, dog over 5.000kr. og under -5.000 kr.
Ved mindre budgetter kan +/- 5.000kr reglen fraviges.
Dette ark markerer poster med " *) " hvis overskridelsen eller besparelsen overskrider grænserne.</t>
  </si>
  <si>
    <t>Alle lønninger skal anføres i dette ark. 
Faciliteter eller ligne omkostninger må ikke medtages i dette ark. 
Anførte omkostninger skal stemme med noterne i regnskabet. Hvis der er en difference skal denne forklares.</t>
  </si>
  <si>
    <t>Navnet på det selskab, der har modtaget støtte.</t>
  </si>
  <si>
    <t>Almindelige vilkår, kun dato</t>
  </si>
  <si>
    <t xml:space="preserve">Startdato for projektet kan tidligst være ansøgningsdatoen. Såfremt der ikke er aftalt andet. </t>
  </si>
  <si>
    <t>Frikøb TV-visning</t>
  </si>
  <si>
    <t>*) Afvigelser der skal redegøres for</t>
  </si>
  <si>
    <t>Ledelsen er ansvarlig for, at de dispositioner, der er omfattet af regnskabsaflæggel-sen, er i overensstemmelse med meddelte bevillinger, love og andre forskrifter samt med indgåede aftaler og sædvanlig praksis. Ledelsen er også ansvarlig for, at der er taget skyldige økonomiske hensyn ved driften af aktiviteterne og forvaltningen af de midler, der er omfattet af projektregnskabet. Ledelsen har i den forbindelse ansvar for at etablere systemer og processer, der understøtter skyldige økonomiske hensyn.</t>
  </si>
  <si>
    <t xml:space="preserve">I tilknytning til vores revision af projektregnskabet er det vores ansvar at gennem-føre juridisk-kritisk revision og forvaltningsrevision i overensstemmelse med stan-darderne for offentlig revision. Ved en juridisk-kritisk revision efterprøver vi med høj grad af sikkerhed, om de modtagne tilskud er anvendt i overensstemmelse med for-målet og de relevante bestemmelser i bevillinger, love og andre forskrifter samt ind-gåede aftaler og sædvanlig praksis. Ved en forvaltningsrevision vurderer vi med høj grad af sikkerhed, om der er taget skyldige økonomiske hensyn ved driften af aktivi-teterne og forvaltningen af de modtagne tilskud, der er omfattet af projektregnskabet. </t>
  </si>
  <si>
    <t>bekendtgørelse om administration af projekttilskud m.v. på Kulturministeriets område nr. 1816 af 29/12/2025</t>
  </si>
  <si>
    <t>Kan findes på www.retsinformation.dk.
Felt F15 er et felt med rulleliste.
Støtte, hvor tilsagn er givet før 1. januar 2026, er omfattet af bekendtgørelse nr. 1479.
Støtte, hvor tilsagn er givet fra og med 1. januar 2026, er omfattet af bekendtgørelse nr. 1816.
Det er datoen for tilsagnet, der er afgørende.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</si>
</sst>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_);_(* \(#,##0.00\);_(* &quot;-&quot;??_);_(@_)"/>
    <numFmt numFmtId="166" formatCode="_(* #,##0_);_(* \(#,##0\);_(* &quot;-&quot;??_);_(@_)"/>
    <numFmt numFmtId="167" formatCode="0.000%"/>
  </numFmts>
  <fonts count="24" x14ac:knownFonts="1">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theme="1"/>
      <name val="Symbol"/>
      <family val="1"/>
      <charset val="2"/>
    </font>
    <font>
      <sz val="11"/>
      <color rgb="FFA6A6A6"/>
      <name val="Calibri"/>
      <family val="2"/>
      <scheme val="minor"/>
    </font>
    <font>
      <sz val="10"/>
      <name val="Arial"/>
      <family val="2"/>
    </font>
    <font>
      <sz val="11"/>
      <name val="Symbol"/>
      <family val="1"/>
      <charset val="2"/>
    </font>
    <font>
      <sz val="11"/>
      <name val="Calibri"/>
      <family val="2"/>
      <scheme val="minor"/>
    </font>
    <font>
      <u/>
      <sz val="11"/>
      <color theme="1"/>
      <name val="Calibri"/>
      <family val="2"/>
      <scheme val="minor"/>
    </font>
    <font>
      <b/>
      <sz val="11"/>
      <name val="Calibri"/>
      <family val="2"/>
      <scheme val="minor"/>
    </font>
    <font>
      <sz val="11"/>
      <color theme="1"/>
      <name val="Calibri"/>
      <family val="2"/>
      <scheme val="minor"/>
    </font>
    <font>
      <sz val="11"/>
      <color rgb="FFFF0000"/>
      <name val="Calibri"/>
      <family val="2"/>
      <scheme val="minor"/>
    </font>
    <font>
      <sz val="14"/>
      <name val="Arial"/>
      <family val="2"/>
    </font>
    <font>
      <sz val="14"/>
      <color indexed="10"/>
      <name val="Arial"/>
      <family val="2"/>
    </font>
    <font>
      <b/>
      <sz val="10"/>
      <name val="Arial"/>
      <family val="2"/>
    </font>
    <font>
      <b/>
      <sz val="14"/>
      <name val="Arial"/>
      <family val="2"/>
    </font>
    <font>
      <b/>
      <sz val="9"/>
      <name val="Arial"/>
      <family val="2"/>
    </font>
    <font>
      <sz val="9"/>
      <name val="Arial"/>
      <family val="2"/>
    </font>
    <font>
      <sz val="9"/>
      <color indexed="81"/>
      <name val="Tahoma"/>
      <family val="2"/>
    </font>
    <font>
      <b/>
      <sz val="9"/>
      <color indexed="81"/>
      <name val="Tahoma"/>
      <family val="2"/>
    </font>
    <font>
      <b/>
      <u/>
      <sz val="11"/>
      <color theme="1"/>
      <name val="Calibri"/>
      <family val="2"/>
      <scheme val="minor"/>
    </font>
    <font>
      <b/>
      <sz val="14"/>
      <color rgb="FF282828"/>
      <name val="Arial"/>
      <family val="2"/>
    </font>
  </fonts>
  <fills count="6">
    <fill>
      <patternFill patternType="none"/>
    </fill>
    <fill>
      <patternFill patternType="gray125"/>
    </fill>
    <fill>
      <patternFill patternType="solid">
        <fgColor rgb="FF4B93EB"/>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0" borderId="1" applyNumberFormat="0" applyFill="0" applyAlignment="0" applyProtection="0"/>
    <xf numFmtId="0" fontId="2" fillId="0" borderId="2" applyNumberFormat="0" applyFill="0" applyAlignment="0" applyProtection="0"/>
    <xf numFmtId="43" fontId="12" fillId="0" borderId="0" applyFont="0" applyFill="0" applyBorder="0" applyAlignment="0" applyProtection="0"/>
    <xf numFmtId="0" fontId="7" fillId="0" borderId="0"/>
    <xf numFmtId="165" fontId="7" fillId="0" borderId="0" applyFont="0" applyFill="0" applyBorder="0" applyAlignment="0" applyProtection="0"/>
    <xf numFmtId="9" fontId="7" fillId="0" borderId="0" applyFont="0" applyFill="0" applyBorder="0" applyAlignment="0" applyProtection="0"/>
    <xf numFmtId="9" fontId="12" fillId="0" borderId="0" applyFont="0" applyFill="0" applyBorder="0" applyAlignment="0" applyProtection="0"/>
  </cellStyleXfs>
  <cellXfs count="170">
    <xf numFmtId="0" fontId="0" fillId="0" borderId="0" xfId="0"/>
    <xf numFmtId="0" fontId="1" fillId="0" borderId="1" xfId="1"/>
    <xf numFmtId="0" fontId="0" fillId="0" borderId="0" xfId="0" applyAlignment="1">
      <alignment vertical="center"/>
    </xf>
    <xf numFmtId="0" fontId="5" fillId="0" borderId="0" xfId="0" applyFont="1" applyAlignment="1">
      <alignment horizontal="left" vertical="center" indent="5"/>
    </xf>
    <xf numFmtId="0" fontId="6" fillId="0" borderId="0" xfId="0" applyFont="1" applyAlignment="1">
      <alignment vertical="center"/>
    </xf>
    <xf numFmtId="0" fontId="0" fillId="0" borderId="0" xfId="0" applyAlignment="1">
      <alignment horizontal="center"/>
    </xf>
    <xf numFmtId="0" fontId="0" fillId="0" borderId="0" xfId="0" applyAlignment="1">
      <alignment horizontal="left" wrapText="1"/>
    </xf>
    <xf numFmtId="0" fontId="5" fillId="0" borderId="0" xfId="0" applyFont="1" applyAlignment="1">
      <alignment horizontal="left"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9" fillId="0" borderId="0" xfId="0" applyFont="1"/>
    <xf numFmtId="0" fontId="7" fillId="0" borderId="0" xfId="0" applyFont="1"/>
    <xf numFmtId="0" fontId="4" fillId="0" borderId="0" xfId="0" applyFont="1" applyAlignment="1">
      <alignment horizontal="center"/>
    </xf>
    <xf numFmtId="0" fontId="4" fillId="0" borderId="0" xfId="0" applyFont="1"/>
    <xf numFmtId="0" fontId="11" fillId="0" borderId="0" xfId="0" applyFont="1" applyAlignment="1">
      <alignment horizontal="center" vertical="center"/>
    </xf>
    <xf numFmtId="0" fontId="11" fillId="0" borderId="0" xfId="0" applyFont="1" applyAlignment="1">
      <alignment horizontal="center"/>
    </xf>
    <xf numFmtId="43" fontId="0" fillId="0" borderId="0" xfId="3" applyFont="1"/>
    <xf numFmtId="0" fontId="10" fillId="0" borderId="0" xfId="0" applyFont="1"/>
    <xf numFmtId="164" fontId="0" fillId="0" borderId="0" xfId="3" applyNumberFormat="1" applyFont="1" applyAlignment="1">
      <alignment horizontal="right"/>
    </xf>
    <xf numFmtId="164" fontId="0" fillId="0" borderId="3" xfId="3" applyNumberFormat="1" applyFont="1" applyBorder="1" applyAlignment="1">
      <alignment horizontal="right"/>
    </xf>
    <xf numFmtId="164" fontId="0" fillId="0" borderId="6" xfId="3" applyNumberFormat="1" applyFont="1" applyBorder="1" applyAlignment="1">
      <alignment horizontal="right"/>
    </xf>
    <xf numFmtId="164" fontId="0" fillId="0" borderId="0" xfId="3" applyNumberFormat="1" applyFont="1" applyBorder="1" applyAlignment="1">
      <alignment horizontal="right"/>
    </xf>
    <xf numFmtId="164" fontId="0" fillId="0" borderId="4" xfId="3" applyNumberFormat="1" applyFont="1" applyBorder="1" applyAlignment="1">
      <alignment horizontal="right"/>
    </xf>
    <xf numFmtId="0" fontId="1" fillId="0" borderId="0" xfId="1" applyBorder="1" applyAlignment="1">
      <alignment wrapText="1"/>
    </xf>
    <xf numFmtId="0" fontId="14" fillId="0" borderId="0" xfId="4" applyFont="1"/>
    <xf numFmtId="0" fontId="7" fillId="0" borderId="0" xfId="4"/>
    <xf numFmtId="166" fontId="0" fillId="0" borderId="0" xfId="5" applyNumberFormat="1" applyFont="1" applyAlignment="1">
      <alignment horizontal="right"/>
    </xf>
    <xf numFmtId="166" fontId="0" fillId="0" borderId="0" xfId="5" applyNumberFormat="1" applyFont="1"/>
    <xf numFmtId="165" fontId="15" fillId="0" borderId="0" xfId="5" applyFont="1"/>
    <xf numFmtId="166" fontId="15" fillId="0" borderId="0" xfId="5" applyNumberFormat="1" applyFont="1"/>
    <xf numFmtId="0" fontId="16" fillId="0" borderId="0" xfId="4" applyFont="1"/>
    <xf numFmtId="166" fontId="16" fillId="0" borderId="0" xfId="5" applyNumberFormat="1" applyFont="1" applyAlignment="1">
      <alignment horizontal="center"/>
    </xf>
    <xf numFmtId="9" fontId="18" fillId="0" borderId="10" xfId="6" applyFont="1" applyBorder="1" applyAlignment="1">
      <alignment wrapText="1"/>
    </xf>
    <xf numFmtId="9" fontId="18" fillId="0" borderId="11" xfId="6" applyFont="1" applyBorder="1" applyAlignment="1">
      <alignment wrapText="1"/>
    </xf>
    <xf numFmtId="0" fontId="19" fillId="0" borderId="0" xfId="4" applyFont="1"/>
    <xf numFmtId="0" fontId="18" fillId="0" borderId="12" xfId="4" applyFont="1" applyBorder="1" applyAlignment="1">
      <alignment horizontal="center"/>
    </xf>
    <xf numFmtId="0" fontId="18" fillId="0" borderId="13" xfId="4" applyFont="1" applyBorder="1" applyAlignment="1">
      <alignment horizontal="center"/>
    </xf>
    <xf numFmtId="0" fontId="18" fillId="0" borderId="13" xfId="4" applyFont="1" applyBorder="1" applyAlignment="1">
      <alignment horizontal="left"/>
    </xf>
    <xf numFmtId="166" fontId="18" fillId="0" borderId="13" xfId="5" applyNumberFormat="1" applyFont="1" applyBorder="1" applyAlignment="1">
      <alignment horizontal="center"/>
    </xf>
    <xf numFmtId="165" fontId="18" fillId="0" borderId="13" xfId="5" applyFont="1" applyBorder="1" applyAlignment="1">
      <alignment horizontal="center"/>
    </xf>
    <xf numFmtId="9" fontId="18" fillId="0" borderId="14" xfId="6" applyFont="1" applyBorder="1" applyAlignment="1">
      <alignment horizontal="center" wrapText="1"/>
    </xf>
    <xf numFmtId="9" fontId="18" fillId="0" borderId="15" xfId="6" applyFont="1" applyBorder="1" applyAlignment="1">
      <alignment horizontal="center" wrapText="1"/>
    </xf>
    <xf numFmtId="0" fontId="18" fillId="0" borderId="16" xfId="4" applyFont="1" applyBorder="1" applyAlignment="1">
      <alignment horizontal="center"/>
    </xf>
    <xf numFmtId="0" fontId="18" fillId="0" borderId="17" xfId="4" applyFont="1" applyBorder="1" applyAlignment="1">
      <alignment horizontal="center"/>
    </xf>
    <xf numFmtId="166" fontId="18" fillId="0" borderId="17" xfId="5" applyNumberFormat="1" applyFont="1" applyBorder="1" applyAlignment="1">
      <alignment horizontal="center"/>
    </xf>
    <xf numFmtId="165" fontId="18" fillId="0" borderId="18" xfId="5" applyFont="1" applyBorder="1" applyAlignment="1">
      <alignment horizontal="center" wrapText="1"/>
    </xf>
    <xf numFmtId="9" fontId="18" fillId="3" borderId="18" xfId="6" applyFont="1" applyFill="1" applyBorder="1" applyAlignment="1">
      <alignment horizontal="center" wrapText="1"/>
    </xf>
    <xf numFmtId="166" fontId="18" fillId="0" borderId="19" xfId="5" applyNumberFormat="1" applyFont="1" applyBorder="1" applyAlignment="1">
      <alignment horizontal="center" wrapText="1"/>
    </xf>
    <xf numFmtId="0" fontId="18" fillId="3" borderId="20" xfId="4" applyFont="1" applyFill="1" applyBorder="1" applyAlignment="1">
      <alignment horizontal="center"/>
    </xf>
    <xf numFmtId="166" fontId="18" fillId="4" borderId="20" xfId="5" applyNumberFormat="1" applyFont="1" applyFill="1" applyBorder="1" applyAlignment="1">
      <alignment horizontal="center"/>
    </xf>
    <xf numFmtId="166" fontId="18" fillId="3" borderId="20" xfId="5" applyNumberFormat="1" applyFont="1" applyFill="1" applyBorder="1" applyAlignment="1">
      <alignment horizontal="center"/>
    </xf>
    <xf numFmtId="165" fontId="18" fillId="3" borderId="20" xfId="5" applyFont="1" applyFill="1" applyBorder="1" applyAlignment="1">
      <alignment horizontal="center"/>
    </xf>
    <xf numFmtId="166" fontId="18" fillId="4" borderId="21" xfId="5" applyNumberFormat="1" applyFont="1" applyFill="1" applyBorder="1" applyAlignment="1">
      <alignment horizontal="center"/>
    </xf>
    <xf numFmtId="0" fontId="19" fillId="4" borderId="14" xfId="4" applyFont="1" applyFill="1" applyBorder="1"/>
    <xf numFmtId="0" fontId="19" fillId="3" borderId="20" xfId="4" applyFont="1" applyFill="1" applyBorder="1" applyAlignment="1">
      <alignment horizontal="center"/>
    </xf>
    <xf numFmtId="0" fontId="19" fillId="3" borderId="20" xfId="4" applyFont="1" applyFill="1" applyBorder="1"/>
    <xf numFmtId="166" fontId="19" fillId="4" borderId="20" xfId="5" applyNumberFormat="1" applyFont="1" applyFill="1" applyBorder="1" applyAlignment="1">
      <alignment horizontal="right"/>
    </xf>
    <xf numFmtId="166" fontId="19" fillId="3" borderId="20" xfId="5" applyNumberFormat="1" applyFont="1" applyFill="1" applyBorder="1"/>
    <xf numFmtId="165" fontId="19" fillId="3" borderId="20" xfId="5" applyFont="1" applyFill="1" applyBorder="1"/>
    <xf numFmtId="166" fontId="19" fillId="4" borderId="21" xfId="5" applyNumberFormat="1" applyFont="1" applyFill="1" applyBorder="1"/>
    <xf numFmtId="9" fontId="19" fillId="0" borderId="0" xfId="4" applyNumberFormat="1" applyFont="1"/>
    <xf numFmtId="0" fontId="19" fillId="3" borderId="20" xfId="4" applyFont="1" applyFill="1" applyBorder="1" applyAlignment="1">
      <alignment horizontal="left"/>
    </xf>
    <xf numFmtId="0" fontId="19" fillId="0" borderId="22" xfId="4" applyFont="1" applyBorder="1"/>
    <xf numFmtId="0" fontId="19" fillId="0" borderId="22" xfId="4" applyFont="1" applyBorder="1" applyAlignment="1">
      <alignment horizontal="center"/>
    </xf>
    <xf numFmtId="166" fontId="19" fillId="4" borderId="23" xfId="5" applyNumberFormat="1" applyFont="1" applyFill="1" applyBorder="1" applyAlignment="1">
      <alignment horizontal="right"/>
    </xf>
    <xf numFmtId="166" fontId="19" fillId="4" borderId="23" xfId="5" applyNumberFormat="1" applyFont="1" applyFill="1" applyBorder="1"/>
    <xf numFmtId="165" fontId="19" fillId="4" borderId="23" xfId="5" applyFont="1" applyFill="1" applyBorder="1"/>
    <xf numFmtId="165" fontId="19" fillId="4" borderId="24" xfId="5" applyFont="1" applyFill="1" applyBorder="1"/>
    <xf numFmtId="166" fontId="19" fillId="4" borderId="24" xfId="5" applyNumberFormat="1" applyFont="1" applyFill="1" applyBorder="1"/>
    <xf numFmtId="0" fontId="19" fillId="0" borderId="0" xfId="4" applyFont="1" applyBorder="1"/>
    <xf numFmtId="0" fontId="19" fillId="0" borderId="0" xfId="4" applyFont="1" applyBorder="1" applyAlignment="1">
      <alignment horizontal="center"/>
    </xf>
    <xf numFmtId="166" fontId="19" fillId="0" borderId="0" xfId="5" applyNumberFormat="1" applyFont="1" applyBorder="1" applyAlignment="1">
      <alignment horizontal="right"/>
    </xf>
    <xf numFmtId="166" fontId="19" fillId="0" borderId="0" xfId="5" applyNumberFormat="1" applyFont="1" applyBorder="1"/>
    <xf numFmtId="165" fontId="19" fillId="0" borderId="0" xfId="5" applyFont="1" applyBorder="1"/>
    <xf numFmtId="0" fontId="7" fillId="4" borderId="0" xfId="4" applyFill="1"/>
    <xf numFmtId="0" fontId="19" fillId="4" borderId="0" xfId="4" applyFont="1" applyFill="1" applyBorder="1" applyAlignment="1">
      <alignment horizontal="center"/>
    </xf>
    <xf numFmtId="0" fontId="19" fillId="4" borderId="0" xfId="4" applyFont="1" applyFill="1" applyBorder="1"/>
    <xf numFmtId="166" fontId="19" fillId="4" borderId="0" xfId="5" applyNumberFormat="1" applyFont="1" applyFill="1" applyBorder="1" applyAlignment="1">
      <alignment horizontal="right"/>
    </xf>
    <xf numFmtId="166" fontId="19" fillId="4" borderId="0" xfId="5" applyNumberFormat="1" applyFont="1" applyFill="1" applyBorder="1"/>
    <xf numFmtId="165" fontId="19" fillId="4" borderId="0" xfId="5" applyFont="1" applyFill="1" applyBorder="1"/>
    <xf numFmtId="166" fontId="7" fillId="4" borderId="0" xfId="4" applyNumberFormat="1" applyFill="1" applyAlignment="1">
      <alignment horizontal="center"/>
    </xf>
    <xf numFmtId="0" fontId="19" fillId="0" borderId="0" xfId="4" applyFont="1" applyAlignment="1">
      <alignment horizontal="center"/>
    </xf>
    <xf numFmtId="166" fontId="19" fillId="0" borderId="0" xfId="5" applyNumberFormat="1" applyFont="1" applyAlignment="1">
      <alignment horizontal="right"/>
    </xf>
    <xf numFmtId="166" fontId="19" fillId="0" borderId="0" xfId="5" applyNumberFormat="1" applyFont="1"/>
    <xf numFmtId="165" fontId="19" fillId="0" borderId="0" xfId="5" applyFont="1"/>
    <xf numFmtId="9" fontId="18" fillId="0" borderId="15" xfId="6" applyFont="1" applyBorder="1" applyAlignment="1">
      <alignment horizontal="center"/>
    </xf>
    <xf numFmtId="165" fontId="18" fillId="0" borderId="17" xfId="5" applyFont="1" applyBorder="1" applyAlignment="1">
      <alignment horizontal="center" wrapText="1"/>
    </xf>
    <xf numFmtId="166" fontId="18" fillId="0" borderId="19" xfId="5" applyNumberFormat="1" applyFont="1" applyBorder="1" applyAlignment="1">
      <alignment horizontal="center"/>
    </xf>
    <xf numFmtId="0" fontId="19" fillId="3" borderId="25" xfId="4" applyFont="1" applyFill="1" applyBorder="1"/>
    <xf numFmtId="166" fontId="19" fillId="4" borderId="26" xfId="5" applyNumberFormat="1" applyFont="1" applyFill="1" applyBorder="1"/>
    <xf numFmtId="0" fontId="7" fillId="3" borderId="25" xfId="4" applyFill="1" applyBorder="1"/>
    <xf numFmtId="0" fontId="7" fillId="3" borderId="20" xfId="4" applyFill="1" applyBorder="1"/>
    <xf numFmtId="0" fontId="7" fillId="0" borderId="27" xfId="4" applyBorder="1"/>
    <xf numFmtId="0" fontId="7" fillId="0" borderId="28" xfId="4" applyBorder="1"/>
    <xf numFmtId="0" fontId="7" fillId="0" borderId="29" xfId="4" applyBorder="1"/>
    <xf numFmtId="166" fontId="0" fillId="4" borderId="23" xfId="5" applyNumberFormat="1" applyFont="1" applyFill="1" applyBorder="1" applyAlignment="1">
      <alignment horizontal="right"/>
    </xf>
    <xf numFmtId="166" fontId="0" fillId="4" borderId="23" xfId="5" applyNumberFormat="1" applyFont="1" applyFill="1" applyBorder="1"/>
    <xf numFmtId="165" fontId="0" fillId="4" borderId="23" xfId="5" applyFont="1" applyFill="1" applyBorder="1"/>
    <xf numFmtId="166" fontId="0" fillId="4" borderId="30" xfId="5" applyNumberFormat="1" applyFont="1" applyFill="1" applyBorder="1"/>
    <xf numFmtId="165" fontId="0" fillId="0" borderId="0" xfId="5" applyFont="1"/>
    <xf numFmtId="166" fontId="0" fillId="4" borderId="0" xfId="5" applyNumberFormat="1" applyFont="1" applyFill="1" applyAlignment="1">
      <alignment horizontal="right"/>
    </xf>
    <xf numFmtId="166" fontId="0" fillId="4" borderId="0" xfId="5" applyNumberFormat="1" applyFont="1" applyFill="1"/>
    <xf numFmtId="165" fontId="0" fillId="4" borderId="0" xfId="5" applyFont="1" applyFill="1"/>
    <xf numFmtId="0" fontId="16" fillId="4" borderId="7" xfId="4" applyFont="1" applyFill="1" applyBorder="1"/>
    <xf numFmtId="0" fontId="7" fillId="4" borderId="8" xfId="4" applyFill="1" applyBorder="1"/>
    <xf numFmtId="0" fontId="7" fillId="4" borderId="9" xfId="4" applyFill="1" applyBorder="1"/>
    <xf numFmtId="0" fontId="16" fillId="3" borderId="16" xfId="4" applyFont="1" applyFill="1" applyBorder="1"/>
    <xf numFmtId="0" fontId="7" fillId="3" borderId="31" xfId="4" applyFill="1" applyBorder="1"/>
    <xf numFmtId="0" fontId="7" fillId="3" borderId="32" xfId="4" applyFill="1" applyBorder="1"/>
    <xf numFmtId="0" fontId="16" fillId="0" borderId="25" xfId="4" applyFont="1" applyBorder="1"/>
    <xf numFmtId="0" fontId="7" fillId="0" borderId="0" xfId="4" applyBorder="1"/>
    <xf numFmtId="9" fontId="7" fillId="0" borderId="0" xfId="4" applyNumberFormat="1" applyBorder="1"/>
    <xf numFmtId="0" fontId="0" fillId="0" borderId="0" xfId="0" applyFont="1"/>
    <xf numFmtId="0" fontId="0" fillId="5" borderId="0" xfId="0" applyFill="1"/>
    <xf numFmtId="0" fontId="0" fillId="0" borderId="0" xfId="0" applyAlignment="1">
      <alignment horizontal="left"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left" wrapText="1"/>
    </xf>
    <xf numFmtId="0" fontId="5" fillId="0" borderId="0" xfId="0" applyFont="1" applyAlignment="1">
      <alignment horizontal="left" vertical="center" wrapText="1"/>
    </xf>
    <xf numFmtId="0" fontId="3" fillId="0" borderId="0" xfId="1" applyFont="1" applyBorder="1" applyAlignment="1">
      <alignment wrapText="1"/>
    </xf>
    <xf numFmtId="0" fontId="0" fillId="0" borderId="0" xfId="0" applyAlignment="1">
      <alignment horizontal="left" vertical="center" wrapText="1"/>
    </xf>
    <xf numFmtId="0" fontId="10" fillId="0" borderId="0" xfId="0" applyFont="1" applyBorder="1"/>
    <xf numFmtId="0" fontId="22" fillId="0" borderId="0" xfId="0" applyFont="1"/>
    <xf numFmtId="9" fontId="0" fillId="0" borderId="0" xfId="7" applyFont="1"/>
    <xf numFmtId="9" fontId="0" fillId="0" borderId="5" xfId="7" applyFont="1" applyBorder="1"/>
    <xf numFmtId="167" fontId="0" fillId="0" borderId="0" xfId="7" applyNumberFormat="1" applyFont="1" applyAlignment="1">
      <alignment horizontal="left" wrapText="1"/>
    </xf>
    <xf numFmtId="164" fontId="0" fillId="0" borderId="0" xfId="3" applyNumberFormat="1" applyFont="1"/>
    <xf numFmtId="164" fontId="0" fillId="4" borderId="0" xfId="3" applyNumberFormat="1" applyFont="1" applyFill="1"/>
    <xf numFmtId="3" fontId="0" fillId="0" borderId="0" xfId="0" applyNumberFormat="1"/>
    <xf numFmtId="3" fontId="4" fillId="0" borderId="0" xfId="0" applyNumberFormat="1" applyFont="1"/>
    <xf numFmtId="3" fontId="0" fillId="4" borderId="0" xfId="0" applyNumberFormat="1" applyFill="1"/>
    <xf numFmtId="3" fontId="0" fillId="0" borderId="5" xfId="0" applyNumberFormat="1" applyBorder="1"/>
    <xf numFmtId="3" fontId="0" fillId="0" borderId="5" xfId="0" applyNumberFormat="1" applyFont="1" applyBorder="1"/>
    <xf numFmtId="3" fontId="0" fillId="0" borderId="0" xfId="0" applyNumberFormat="1" applyFont="1"/>
    <xf numFmtId="3" fontId="0" fillId="0" borderId="4" xfId="0" applyNumberFormat="1" applyFont="1" applyBorder="1"/>
    <xf numFmtId="3" fontId="0" fillId="0" borderId="4" xfId="0" applyNumberFormat="1" applyBorder="1"/>
    <xf numFmtId="3" fontId="0" fillId="0" borderId="0" xfId="0" applyNumberFormat="1" applyBorder="1"/>
    <xf numFmtId="0" fontId="0" fillId="0" borderId="0" xfId="0" applyAlignment="1">
      <alignment horizontal="center" vertical="center" wrapText="1"/>
    </xf>
    <xf numFmtId="0" fontId="0" fillId="0" borderId="0" xfId="0" applyAlignment="1">
      <alignment wrapText="1"/>
    </xf>
    <xf numFmtId="0" fontId="0" fillId="0" borderId="0" xfId="0" applyAlignment="1">
      <alignment vertical="center" wrapText="1"/>
    </xf>
    <xf numFmtId="0" fontId="2" fillId="0" borderId="0" xfId="1" applyFont="1" applyBorder="1" applyAlignment="1">
      <alignment wrapText="1"/>
    </xf>
    <xf numFmtId="0" fontId="0" fillId="0" borderId="0" xfId="0" applyBorder="1" applyAlignment="1">
      <alignment horizontal="left"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Border="1" applyAlignment="1">
      <alignment vertical="top" wrapText="1"/>
    </xf>
    <xf numFmtId="0" fontId="0" fillId="0" borderId="0" xfId="0" applyBorder="1" applyAlignment="1">
      <alignment wrapText="1"/>
    </xf>
    <xf numFmtId="0" fontId="1" fillId="0" borderId="0" xfId="1" applyBorder="1"/>
    <xf numFmtId="0" fontId="0" fillId="0" borderId="0" xfId="0" applyBorder="1"/>
    <xf numFmtId="0" fontId="0" fillId="0" borderId="0" xfId="0" applyBorder="1" applyAlignment="1">
      <alignment vertical="center"/>
    </xf>
    <xf numFmtId="0" fontId="2" fillId="0" borderId="0" xfId="2" applyBorder="1"/>
    <xf numFmtId="0" fontId="1" fillId="0" borderId="0" xfId="1" applyBorder="1" applyAlignment="1">
      <alignment horizontal="left"/>
    </xf>
    <xf numFmtId="0" fontId="4" fillId="0" borderId="0" xfId="0" applyFont="1" applyBorder="1"/>
    <xf numFmtId="9" fontId="0" fillId="0" borderId="0" xfId="7" applyFont="1" applyAlignment="1">
      <alignment horizontal="right"/>
    </xf>
    <xf numFmtId="10" fontId="0" fillId="0" borderId="0" xfId="7" applyNumberFormat="1" applyFont="1"/>
    <xf numFmtId="0" fontId="4" fillId="4" borderId="0" xfId="0" applyFont="1" applyFill="1" applyAlignment="1">
      <alignment horizontal="left" wrapText="1"/>
    </xf>
    <xf numFmtId="0" fontId="0" fillId="0" borderId="0" xfId="0" quotePrefix="1" applyAlignment="1">
      <alignment wrapText="1"/>
    </xf>
    <xf numFmtId="0" fontId="0" fillId="0" borderId="0" xfId="0" quotePrefix="1" applyAlignment="1"/>
    <xf numFmtId="0" fontId="0" fillId="0" borderId="0" xfId="0" applyAlignment="1"/>
    <xf numFmtId="0" fontId="13" fillId="0" borderId="0" xfId="0" applyFont="1" applyAlignment="1"/>
    <xf numFmtId="0" fontId="13" fillId="0" borderId="0" xfId="0" quotePrefix="1" applyFont="1" applyAlignment="1">
      <alignment horizontal="left"/>
    </xf>
    <xf numFmtId="0" fontId="13" fillId="0" borderId="0" xfId="0" applyFont="1" applyAlignment="1">
      <alignment horizontal="left"/>
    </xf>
    <xf numFmtId="0" fontId="23" fillId="0" borderId="0" xfId="0" applyFont="1"/>
    <xf numFmtId="0" fontId="0" fillId="0" borderId="0" xfId="0" applyBorder="1" applyAlignment="1">
      <alignment horizontal="left" vertical="top" wrapText="1"/>
    </xf>
    <xf numFmtId="14" fontId="0" fillId="0" borderId="0" xfId="0" applyNumberFormat="1" applyAlignment="1">
      <alignment horizontal="left" vertical="center" wrapText="1"/>
    </xf>
    <xf numFmtId="0" fontId="0" fillId="0" borderId="0" xfId="0" applyAlignment="1">
      <alignment horizontal="left" vertical="center"/>
    </xf>
    <xf numFmtId="0" fontId="9" fillId="0" borderId="0" xfId="0" applyFont="1" applyAlignment="1">
      <alignment horizontal="left" wrapText="1"/>
    </xf>
    <xf numFmtId="0" fontId="17" fillId="2" borderId="7" xfId="4" applyFont="1" applyFill="1" applyBorder="1" applyAlignment="1">
      <alignment horizontal="center" vertical="center"/>
    </xf>
    <xf numFmtId="0" fontId="17" fillId="2" borderId="8" xfId="4" applyFont="1" applyFill="1" applyBorder="1" applyAlignment="1">
      <alignment horizontal="center" vertical="center"/>
    </xf>
    <xf numFmtId="0" fontId="17" fillId="2" borderId="9" xfId="4" applyFont="1" applyFill="1" applyBorder="1" applyAlignment="1">
      <alignment horizontal="center" vertical="center"/>
    </xf>
  </cellXfs>
  <cellStyles count="8">
    <cellStyle name="Komma" xfId="3" builtinId="3"/>
    <cellStyle name="Komma 2" xfId="5" xr:uid="{00000000-0005-0000-0000-000001000000}"/>
    <cellStyle name="Normal" xfId="0" builtinId="0"/>
    <cellStyle name="Normal 2" xfId="4" xr:uid="{00000000-0005-0000-0000-000003000000}"/>
    <cellStyle name="Overskrift 1" xfId="1" builtinId="16"/>
    <cellStyle name="Overskrift 2" xfId="2" builtinId="17"/>
    <cellStyle name="Procent" xfId="7" builtinId="5"/>
    <cellStyle name="Procent 2" xfId="6" xr:uid="{00000000-0005-0000-0000-000007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B3:M31"/>
  <sheetViews>
    <sheetView zoomScaleNormal="100" workbookViewId="0">
      <selection activeCell="B4" sqref="B4"/>
    </sheetView>
  </sheetViews>
  <sheetFormatPr defaultRowHeight="15" x14ac:dyDescent="0.25"/>
  <cols>
    <col min="1" max="1" width="2.28515625" customWidth="1"/>
    <col min="2" max="2" width="84.42578125" customWidth="1"/>
    <col min="3" max="3" width="10.7109375" customWidth="1"/>
    <col min="4" max="4" width="11.5703125" customWidth="1"/>
    <col min="5" max="5" width="3" customWidth="1"/>
    <col min="7" max="7" width="3" customWidth="1"/>
    <col min="9" max="9" width="3" customWidth="1"/>
    <col min="10" max="10" width="11.7109375" bestFit="1" customWidth="1"/>
    <col min="11" max="11" width="3" customWidth="1"/>
    <col min="12" max="12" width="11" bestFit="1" customWidth="1"/>
  </cols>
  <sheetData>
    <row r="3" spans="2:12" ht="19.5" x14ac:dyDescent="0.3">
      <c r="B3" s="147" t="s">
        <v>307</v>
      </c>
    </row>
    <row r="5" spans="2:12" ht="60" x14ac:dyDescent="0.25">
      <c r="B5" s="155" t="s">
        <v>357</v>
      </c>
    </row>
    <row r="7" spans="2:12" ht="30" x14ac:dyDescent="0.25">
      <c r="B7" s="118" t="s">
        <v>358</v>
      </c>
      <c r="C7" s="118"/>
      <c r="D7" s="118"/>
      <c r="E7" s="118"/>
      <c r="F7" s="118"/>
      <c r="G7" s="118"/>
      <c r="H7" s="118"/>
      <c r="I7" s="118"/>
      <c r="J7" s="118"/>
      <c r="K7" s="118"/>
      <c r="L7" s="118"/>
    </row>
    <row r="9" spans="2:12" x14ac:dyDescent="0.25">
      <c r="B9" s="123" t="s">
        <v>308</v>
      </c>
    </row>
    <row r="10" spans="2:12" ht="60" customHeight="1" x14ac:dyDescent="0.25">
      <c r="B10" s="118" t="s">
        <v>359</v>
      </c>
      <c r="C10" s="118"/>
      <c r="D10" s="118"/>
      <c r="E10" s="118"/>
      <c r="F10" s="118"/>
      <c r="G10" s="118"/>
      <c r="H10" s="118"/>
      <c r="I10" s="118"/>
      <c r="J10" s="118"/>
      <c r="K10" s="118"/>
      <c r="L10" s="118"/>
    </row>
    <row r="11" spans="2:12" x14ac:dyDescent="0.25">
      <c r="B11" s="2"/>
    </row>
    <row r="12" spans="2:12" x14ac:dyDescent="0.25">
      <c r="B12" s="123" t="s">
        <v>309</v>
      </c>
    </row>
    <row r="13" spans="2:12" ht="90" x14ac:dyDescent="0.25">
      <c r="B13" s="118" t="s">
        <v>360</v>
      </c>
      <c r="C13" s="118"/>
      <c r="D13" s="118"/>
      <c r="E13" s="118"/>
      <c r="F13" s="118"/>
      <c r="G13" s="118"/>
      <c r="H13" s="118"/>
      <c r="I13" s="118"/>
      <c r="J13" s="118"/>
      <c r="K13" s="118"/>
      <c r="L13" s="118"/>
    </row>
    <row r="14" spans="2:12" x14ac:dyDescent="0.25">
      <c r="B14" s="2"/>
    </row>
    <row r="15" spans="2:12" x14ac:dyDescent="0.25">
      <c r="B15" s="123" t="s">
        <v>310</v>
      </c>
    </row>
    <row r="16" spans="2:12" ht="90" x14ac:dyDescent="0.25">
      <c r="B16" s="118" t="s">
        <v>361</v>
      </c>
      <c r="C16" s="118"/>
      <c r="D16" s="118"/>
      <c r="E16" s="118"/>
      <c r="F16" s="118"/>
      <c r="G16" s="118"/>
      <c r="H16" s="118"/>
      <c r="I16" s="118"/>
      <c r="J16" s="118"/>
      <c r="K16" s="118"/>
      <c r="L16" s="118"/>
    </row>
    <row r="17" spans="2:13" x14ac:dyDescent="0.25">
      <c r="B17" s="2"/>
    </row>
    <row r="18" spans="2:13" x14ac:dyDescent="0.25">
      <c r="B18" s="123" t="s">
        <v>312</v>
      </c>
    </row>
    <row r="19" spans="2:13" ht="105" x14ac:dyDescent="0.25">
      <c r="B19" s="118" t="s">
        <v>362</v>
      </c>
      <c r="C19" s="118"/>
      <c r="D19" s="118"/>
      <c r="E19" s="118"/>
      <c r="F19" s="118"/>
      <c r="G19" s="118"/>
      <c r="H19" s="118"/>
      <c r="I19" s="118"/>
      <c r="J19" s="118"/>
      <c r="K19" s="118"/>
      <c r="L19" s="118"/>
    </row>
    <row r="20" spans="2:13" x14ac:dyDescent="0.25">
      <c r="B20" s="4"/>
    </row>
    <row r="21" spans="2:13" x14ac:dyDescent="0.25">
      <c r="B21" s="123" t="s">
        <v>313</v>
      </c>
    </row>
    <row r="22" spans="2:13" ht="120" x14ac:dyDescent="0.25">
      <c r="B22" s="118" t="s">
        <v>363</v>
      </c>
      <c r="C22" s="118"/>
      <c r="D22" s="118"/>
      <c r="E22" s="118"/>
      <c r="F22" s="118"/>
      <c r="G22" s="118"/>
      <c r="H22" s="118"/>
      <c r="I22" s="118"/>
      <c r="J22" s="118"/>
      <c r="K22" s="118"/>
      <c r="L22" s="118"/>
    </row>
    <row r="23" spans="2:13" x14ac:dyDescent="0.25">
      <c r="B23" s="2"/>
    </row>
    <row r="24" spans="2:13" x14ac:dyDescent="0.25">
      <c r="B24" s="123" t="s">
        <v>314</v>
      </c>
      <c r="M24" s="113"/>
    </row>
    <row r="25" spans="2:13" ht="90" x14ac:dyDescent="0.25">
      <c r="B25" s="118" t="s">
        <v>364</v>
      </c>
      <c r="C25" s="118"/>
      <c r="D25" s="118"/>
      <c r="E25" s="118"/>
      <c r="F25" s="118"/>
      <c r="G25" s="118"/>
      <c r="H25" s="118"/>
      <c r="I25" s="118"/>
      <c r="J25" s="118"/>
      <c r="K25" s="118"/>
      <c r="L25" s="118"/>
    </row>
    <row r="26" spans="2:13" x14ac:dyDescent="0.25">
      <c r="B26" s="118"/>
      <c r="C26" s="118"/>
      <c r="D26" s="118"/>
      <c r="E26" s="118"/>
      <c r="F26" s="118"/>
      <c r="G26" s="118"/>
      <c r="H26" s="118"/>
      <c r="I26" s="118"/>
      <c r="J26" s="118"/>
      <c r="K26" s="118"/>
      <c r="L26" s="118"/>
    </row>
    <row r="27" spans="2:13" x14ac:dyDescent="0.25">
      <c r="B27" s="123" t="s">
        <v>319</v>
      </c>
      <c r="C27" s="118"/>
      <c r="D27" s="118"/>
      <c r="E27" s="118"/>
      <c r="F27" s="118"/>
      <c r="G27" s="118"/>
      <c r="H27" s="118"/>
      <c r="I27" s="118"/>
      <c r="J27" s="118"/>
      <c r="K27" s="118"/>
      <c r="L27" s="118"/>
    </row>
    <row r="28" spans="2:13" ht="75" x14ac:dyDescent="0.25">
      <c r="B28" s="118" t="s">
        <v>365</v>
      </c>
      <c r="C28" s="118"/>
      <c r="D28" s="118"/>
      <c r="E28" s="118"/>
      <c r="F28" s="118"/>
      <c r="G28" s="118"/>
      <c r="H28" s="118"/>
      <c r="I28" s="118"/>
      <c r="J28" s="118"/>
      <c r="K28" s="118"/>
      <c r="L28" s="118"/>
    </row>
    <row r="30" spans="2:13" x14ac:dyDescent="0.25">
      <c r="B30" s="123" t="s">
        <v>315</v>
      </c>
    </row>
    <row r="31" spans="2:13" ht="60" x14ac:dyDescent="0.25">
      <c r="B31" s="118" t="s">
        <v>366</v>
      </c>
      <c r="C31" s="118"/>
      <c r="D31" s="118"/>
      <c r="E31" s="118"/>
      <c r="F31" s="118"/>
      <c r="G31" s="118"/>
      <c r="H31" s="118"/>
      <c r="I31" s="118"/>
      <c r="J31" s="118"/>
      <c r="K31" s="118"/>
      <c r="L31" s="118"/>
    </row>
  </sheetData>
  <pageMargins left="0.7" right="0.7" top="0.75" bottom="0.75" header="0.3" footer="0.3"/>
  <pageSetup paperSize="9" orientation="portrait" r:id="rId1"/>
  <rowBreaks count="1" manualBreakCount="1">
    <brk id="2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B3:B20"/>
  <sheetViews>
    <sheetView workbookViewId="0">
      <selection activeCell="L35" sqref="L35"/>
    </sheetView>
  </sheetViews>
  <sheetFormatPr defaultRowHeight="15" x14ac:dyDescent="0.25"/>
  <cols>
    <col min="1" max="1" width="2.28515625" customWidth="1"/>
    <col min="3" max="3" width="10.7109375" customWidth="1"/>
    <col min="4" max="4" width="11.5703125" customWidth="1"/>
    <col min="5" max="5" width="3" customWidth="1"/>
    <col min="7" max="7" width="3" customWidth="1"/>
    <col min="9" max="9" width="3" customWidth="1"/>
    <col min="10" max="10" width="11.7109375" bestFit="1" customWidth="1"/>
    <col min="11" max="11" width="3" customWidth="1"/>
    <col min="12" max="12" width="11" bestFit="1" customWidth="1"/>
  </cols>
  <sheetData>
    <row r="3" spans="2:2" ht="20.25" thickBot="1" x14ac:dyDescent="0.35">
      <c r="B3" s="1"/>
    </row>
    <row r="4" spans="2:2" ht="15.75" thickTop="1" x14ac:dyDescent="0.25"/>
    <row r="5" spans="2:2" x14ac:dyDescent="0.25">
      <c r="B5" s="2"/>
    </row>
    <row r="8" spans="2:2" x14ac:dyDescent="0.25">
      <c r="B8" s="3"/>
    </row>
    <row r="9" spans="2:2" x14ac:dyDescent="0.25">
      <c r="B9" s="2"/>
    </row>
    <row r="10" spans="2:2" x14ac:dyDescent="0.25">
      <c r="B10" s="2"/>
    </row>
    <row r="11" spans="2:2" x14ac:dyDescent="0.25">
      <c r="B11" s="2"/>
    </row>
    <row r="12" spans="2:2" x14ac:dyDescent="0.25">
      <c r="B12" s="2"/>
    </row>
    <row r="13" spans="2:2" x14ac:dyDescent="0.25">
      <c r="B13" s="2"/>
    </row>
    <row r="14" spans="2:2" x14ac:dyDescent="0.25">
      <c r="B14" s="4"/>
    </row>
    <row r="15" spans="2:2" x14ac:dyDescent="0.25">
      <c r="B15" s="2"/>
    </row>
    <row r="16" spans="2:2" x14ac:dyDescent="0.25">
      <c r="B16" s="2"/>
    </row>
    <row r="17" spans="2:2" x14ac:dyDescent="0.25">
      <c r="B17" s="2"/>
    </row>
    <row r="18" spans="2:2" x14ac:dyDescent="0.25">
      <c r="B18" s="4"/>
    </row>
    <row r="19" spans="2:2" x14ac:dyDescent="0.25">
      <c r="B19" s="4"/>
    </row>
    <row r="20" spans="2:2" x14ac:dyDescent="0.25">
      <c r="B20"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B3:L25"/>
  <sheetViews>
    <sheetView tabSelected="1" view="pageBreakPreview" zoomScale="60" zoomScaleNormal="100" workbookViewId="0">
      <selection activeCell="O15" sqref="O15"/>
    </sheetView>
  </sheetViews>
  <sheetFormatPr defaultRowHeight="15" x14ac:dyDescent="0.25"/>
  <cols>
    <col min="1" max="1" width="2.28515625" customWidth="1"/>
    <col min="3" max="3" width="10.7109375" customWidth="1"/>
    <col min="4" max="4" width="11.5703125" customWidth="1"/>
    <col min="5" max="5" width="3" customWidth="1"/>
    <col min="6" max="6" width="21.42578125" style="140" customWidth="1"/>
    <col min="7" max="7" width="3" style="140" customWidth="1"/>
    <col min="8" max="8" width="25.85546875" style="140" customWidth="1"/>
    <col min="9" max="9" width="3" customWidth="1"/>
    <col min="10" max="10" width="11" bestFit="1" customWidth="1"/>
  </cols>
  <sheetData>
    <row r="3" spans="2:12" ht="19.5" x14ac:dyDescent="0.3">
      <c r="B3" s="147" t="s">
        <v>36</v>
      </c>
    </row>
    <row r="4" spans="2:12" x14ac:dyDescent="0.25">
      <c r="C4" s="165"/>
      <c r="D4" s="165"/>
      <c r="E4" s="165"/>
      <c r="F4" s="138" t="s">
        <v>316</v>
      </c>
      <c r="H4" s="121" t="s">
        <v>302</v>
      </c>
      <c r="I4" s="116"/>
      <c r="J4" s="116"/>
    </row>
    <row r="5" spans="2:12" ht="30" x14ac:dyDescent="0.25">
      <c r="B5" s="165" t="s">
        <v>320</v>
      </c>
      <c r="C5" s="165"/>
      <c r="D5" s="165"/>
      <c r="F5" s="121" t="s">
        <v>333</v>
      </c>
      <c r="H5" s="121" t="s">
        <v>367</v>
      </c>
      <c r="I5" s="116"/>
      <c r="J5" s="116"/>
    </row>
    <row r="6" spans="2:12" x14ac:dyDescent="0.25">
      <c r="B6" s="165" t="s">
        <v>321</v>
      </c>
      <c r="C6" s="165"/>
      <c r="D6" s="165"/>
      <c r="F6" s="121" t="s">
        <v>344</v>
      </c>
      <c r="H6" s="121"/>
      <c r="I6" s="116"/>
      <c r="J6" s="116"/>
    </row>
    <row r="7" spans="2:12" ht="30" x14ac:dyDescent="0.25">
      <c r="B7" s="165" t="s">
        <v>317</v>
      </c>
      <c r="C7" s="165"/>
      <c r="D7" s="165"/>
      <c r="F7" s="121" t="s">
        <v>334</v>
      </c>
      <c r="H7" s="121" t="s">
        <v>329</v>
      </c>
      <c r="I7" s="116"/>
      <c r="J7" s="116"/>
      <c r="L7" s="119"/>
    </row>
    <row r="8" spans="2:12" ht="90" x14ac:dyDescent="0.25">
      <c r="B8" s="165" t="s">
        <v>318</v>
      </c>
      <c r="C8" s="165"/>
      <c r="D8" s="165"/>
      <c r="F8" s="121" t="s">
        <v>335</v>
      </c>
      <c r="H8" s="140" t="s">
        <v>330</v>
      </c>
      <c r="I8" s="2"/>
      <c r="J8" s="2"/>
    </row>
    <row r="9" spans="2:12" ht="90" x14ac:dyDescent="0.25">
      <c r="B9" s="165" t="s">
        <v>37</v>
      </c>
      <c r="C9" s="165"/>
      <c r="D9" s="165"/>
      <c r="F9" s="121" t="s">
        <v>342</v>
      </c>
      <c r="H9" s="121" t="s">
        <v>328</v>
      </c>
      <c r="I9" s="116"/>
      <c r="J9" s="116"/>
    </row>
    <row r="10" spans="2:12" ht="60" x14ac:dyDescent="0.25">
      <c r="B10" s="165" t="s">
        <v>368</v>
      </c>
      <c r="C10" s="165"/>
      <c r="D10" s="165"/>
      <c r="F10" s="121" t="s">
        <v>336</v>
      </c>
      <c r="H10" s="121" t="s">
        <v>327</v>
      </c>
      <c r="I10" s="116"/>
      <c r="J10" s="121"/>
    </row>
    <row r="11" spans="2:12" ht="45" x14ac:dyDescent="0.25">
      <c r="B11" s="165" t="s">
        <v>38</v>
      </c>
      <c r="C11" s="165"/>
      <c r="D11" s="165"/>
      <c r="F11" s="164" t="s">
        <v>338</v>
      </c>
      <c r="H11" s="121" t="s">
        <v>337</v>
      </c>
      <c r="I11" s="116"/>
      <c r="J11" s="121"/>
    </row>
    <row r="12" spans="2:12" ht="45" x14ac:dyDescent="0.25">
      <c r="B12" s="165" t="s">
        <v>39</v>
      </c>
      <c r="C12" s="165"/>
      <c r="D12" s="165"/>
      <c r="F12" s="121" t="s">
        <v>340</v>
      </c>
      <c r="H12" s="121" t="s">
        <v>331</v>
      </c>
      <c r="I12" s="116"/>
      <c r="J12" s="116"/>
    </row>
    <row r="13" spans="2:12" ht="60" x14ac:dyDescent="0.25">
      <c r="B13" s="165" t="s">
        <v>301</v>
      </c>
      <c r="C13" s="165"/>
      <c r="D13" s="165"/>
      <c r="F13" s="121" t="s">
        <v>339</v>
      </c>
      <c r="H13" s="121" t="s">
        <v>369</v>
      </c>
      <c r="I13" s="116"/>
      <c r="J13" s="116"/>
    </row>
    <row r="14" spans="2:12" ht="60" x14ac:dyDescent="0.25">
      <c r="B14" s="165" t="s">
        <v>300</v>
      </c>
      <c r="C14" s="165"/>
      <c r="D14" s="165"/>
      <c r="F14" s="121" t="s">
        <v>341</v>
      </c>
      <c r="H14" s="121" t="s">
        <v>332</v>
      </c>
      <c r="I14" s="116"/>
      <c r="J14" s="116"/>
    </row>
    <row r="15" spans="2:12" ht="225" x14ac:dyDescent="0.25">
      <c r="B15" s="165" t="s">
        <v>40</v>
      </c>
      <c r="C15" s="165"/>
      <c r="D15" s="165"/>
      <c r="F15" s="121" t="s">
        <v>343</v>
      </c>
      <c r="H15" s="121" t="s">
        <v>375</v>
      </c>
      <c r="I15" s="116"/>
      <c r="J15" s="116"/>
      <c r="K15" s="162"/>
    </row>
    <row r="16" spans="2:12" x14ac:dyDescent="0.25">
      <c r="B16" s="115"/>
    </row>
    <row r="17" spans="2:2" x14ac:dyDescent="0.25">
      <c r="B17" s="115"/>
    </row>
    <row r="18" spans="2:2" x14ac:dyDescent="0.25">
      <c r="B18" s="2"/>
    </row>
    <row r="19" spans="2:2" x14ac:dyDescent="0.25">
      <c r="B19" s="116" t="s">
        <v>343</v>
      </c>
    </row>
    <row r="20" spans="2:2" x14ac:dyDescent="0.25">
      <c r="B20" t="s">
        <v>374</v>
      </c>
    </row>
    <row r="21" spans="2:2" x14ac:dyDescent="0.25">
      <c r="B21" s="2"/>
    </row>
    <row r="22" spans="2:2" x14ac:dyDescent="0.25">
      <c r="B22" s="2"/>
    </row>
    <row r="23" spans="2:2" x14ac:dyDescent="0.25">
      <c r="B23" s="4"/>
    </row>
    <row r="24" spans="2:2" x14ac:dyDescent="0.25">
      <c r="B24" s="4"/>
    </row>
    <row r="25" spans="2:2" x14ac:dyDescent="0.25">
      <c r="B25" s="2"/>
    </row>
  </sheetData>
  <mergeCells count="12">
    <mergeCell ref="C4:E4"/>
    <mergeCell ref="B5:D5"/>
    <mergeCell ref="B9:D9"/>
    <mergeCell ref="B10:D10"/>
    <mergeCell ref="B11:D11"/>
    <mergeCell ref="B12:D12"/>
    <mergeCell ref="B13:D13"/>
    <mergeCell ref="B14:D14"/>
    <mergeCell ref="B15:D15"/>
    <mergeCell ref="B6:D6"/>
    <mergeCell ref="B8:D8"/>
    <mergeCell ref="B7:D7"/>
  </mergeCells>
  <dataValidations count="1">
    <dataValidation type="list" allowBlank="1" showInputMessage="1" showErrorMessage="1" sqref="F15" xr:uid="{853B477C-8A8B-4468-8A03-9A2ACE871D35}">
      <formula1>$B$19:$B$20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B3:L27"/>
  <sheetViews>
    <sheetView topLeftCell="A10" zoomScaleNormal="100" workbookViewId="0">
      <selection activeCell="B17" sqref="B17"/>
    </sheetView>
  </sheetViews>
  <sheetFormatPr defaultRowHeight="15" x14ac:dyDescent="0.25"/>
  <cols>
    <col min="1" max="1" width="2.28515625" customWidth="1"/>
    <col min="2" max="2" width="84.5703125" customWidth="1"/>
    <col min="3" max="3" width="10.7109375" style="158" customWidth="1"/>
    <col min="4" max="4" width="11.5703125" customWidth="1"/>
    <col min="5" max="5" width="3" customWidth="1"/>
    <col min="7" max="7" width="3" customWidth="1"/>
    <col min="9" max="9" width="3" customWidth="1"/>
    <col min="10" max="10" width="11.7109375" bestFit="1" customWidth="1"/>
    <col min="11" max="11" width="3" customWidth="1"/>
    <col min="12" max="12" width="11" bestFit="1" customWidth="1"/>
  </cols>
  <sheetData>
    <row r="3" spans="2:12" ht="19.5" x14ac:dyDescent="0.3">
      <c r="B3" s="147" t="s">
        <v>0</v>
      </c>
    </row>
    <row r="5" spans="2:12" x14ac:dyDescent="0.25">
      <c r="B5" s="117" t="s">
        <v>1</v>
      </c>
    </row>
    <row r="7" spans="2:12" ht="45" x14ac:dyDescent="0.25">
      <c r="B7" s="156" t="str">
        <f>IF((AND(Stamdata!F9&gt;0,Stamdata!F10&gt;0)),(+CONCATENATE("     ·        Det Danske Filminstituts retningslinjer herunder vilkår for støtte til ",Stamdata!F9," samt Filminstituttets almindelige vilkår af ",Stamdata!F10," ")),(+CONCATENATE("     ·        Det Danske Filminstituts retningslinjer herunder vilkår for støtte til ",Stamdata!H9," samt Filminstituttets almindelige vilkår af ",Stamdata!H10," ")))</f>
        <v xml:space="preserve">     ·        Det Danske Filminstituts retningslinjer herunder vilkår for støtte til [Skriv det gældende vilkår f.eks. dokumentarfilm og korte fiktionsprojekter af 15.januar 2021] samt Filminstituttets almindelige vilkår af [Skriv datoen for det gældende almindelige vilkår] </v>
      </c>
      <c r="C7" s="159" t="str">
        <f>+IF((AND(Stamdata!F9&gt;0,Stamdata!F10&gt;0)), "","Ikke alle felter i stamdata er udfyldt. Udfyld venligst alle felter.")</f>
        <v/>
      </c>
    </row>
    <row r="8" spans="2:12" x14ac:dyDescent="0.25">
      <c r="B8" s="7"/>
      <c r="C8" s="159"/>
    </row>
    <row r="9" spans="2:12" ht="30" x14ac:dyDescent="0.25">
      <c r="B9" s="139" t="str">
        <f>CONCATENATE("     ·        ",LEFT(PROPER(Stamdata!F15),1)&amp;RIGHT(Stamdata!F15,LEN(Stamdata!F15)-1))</f>
        <v xml:space="preserve">     ·        Bekendtgørelse nr. 1479 om regnskab og revision af projekt- og aktivitetstilskud fra Kulturministeriet af 22/12/2014</v>
      </c>
      <c r="C9" s="159" t="str">
        <f>+IF((Stamdata!F15&gt;0), "","Ikke alle felter i stamdata er udfyldt. Udfyld venligst alle felter.")</f>
        <v/>
      </c>
      <c r="L9" s="157"/>
    </row>
    <row r="10" spans="2:12" x14ac:dyDescent="0.25">
      <c r="B10" s="7"/>
      <c r="C10" s="159"/>
      <c r="L10" s="157"/>
    </row>
    <row r="11" spans="2:12" ht="45" x14ac:dyDescent="0.25">
      <c r="B11" s="139" t="s">
        <v>299</v>
      </c>
      <c r="C11" s="159" t="str">
        <f>+IF((AND(Stamdata!F13&gt;0,Stamdata!F14&gt;0)), "","Ikke alle felter i stamdata er udfyldt. Udfyld venligst alle felter.")</f>
        <v/>
      </c>
    </row>
    <row r="12" spans="2:12" x14ac:dyDescent="0.25">
      <c r="B12" s="6"/>
      <c r="C12" s="159"/>
    </row>
    <row r="13" spans="2:12" ht="45" x14ac:dyDescent="0.25">
      <c r="B13" s="139" t="s">
        <v>2</v>
      </c>
      <c r="C13" s="159"/>
    </row>
    <row r="14" spans="2:12" x14ac:dyDescent="0.25">
      <c r="B14" s="6"/>
      <c r="C14" s="159"/>
    </row>
    <row r="15" spans="2:12" ht="30" customHeight="1" x14ac:dyDescent="0.25">
      <c r="B15" s="139" t="s">
        <v>326</v>
      </c>
      <c r="C15" s="159"/>
    </row>
    <row r="16" spans="2:12" x14ac:dyDescent="0.25">
      <c r="B16" s="139"/>
      <c r="C16" s="159"/>
    </row>
    <row r="17" spans="2:3" ht="30.75" customHeight="1" x14ac:dyDescent="0.25">
      <c r="B17" s="139" t="str">
        <f>+IF(Stamdata!F11&gt;0,(+CONCATENATE("Støttemidlerne er anvendt sparsommeligt og til formålet i henhold til tilsagnsbrevet af d. ", TEXT(Stamdata!F11,"dd-mm-åååå "))),(+CONCATENATE("Støttemidlerne er anvendt sparsommeligt og til formålet i henhold til tilsagnsbrevet af d. ",TEXT(Stamdata!F11,"dd-mm-åååå "))))</f>
        <v>Støttemidlerne er anvendt sparsommeligt og til formålet i henhold til tilsagnsbrevet af d. [Skriv datoen fra tilsagnsbrevet f.eks. 01.01.2023]</v>
      </c>
      <c r="C17" s="159" t="str">
        <f>+IF((Stamdata!F11&gt;0), "","Ikke alle felter i stamdata er udfyldt. Udfyld venligst alle felter.")</f>
        <v/>
      </c>
    </row>
    <row r="18" spans="2:3" x14ac:dyDescent="0.25">
      <c r="B18" s="6"/>
    </row>
    <row r="19" spans="2:3" x14ac:dyDescent="0.25">
      <c r="B19" s="2" t="s">
        <v>3</v>
      </c>
    </row>
    <row r="20" spans="2:3" x14ac:dyDescent="0.25">
      <c r="B20" s="4" t="s">
        <v>4</v>
      </c>
    </row>
    <row r="21" spans="2:3" x14ac:dyDescent="0.25">
      <c r="B21" s="2" t="s">
        <v>5</v>
      </c>
    </row>
    <row r="22" spans="2:3" x14ac:dyDescent="0.25">
      <c r="B22" s="2" t="s">
        <v>6</v>
      </c>
    </row>
    <row r="23" spans="2:3" x14ac:dyDescent="0.25">
      <c r="B23" s="2"/>
    </row>
    <row r="24" spans="2:3" x14ac:dyDescent="0.25">
      <c r="B24" s="2" t="s">
        <v>7</v>
      </c>
    </row>
    <row r="25" spans="2:3" x14ac:dyDescent="0.25">
      <c r="B25" s="4" t="str">
        <f>+Stamdata!F6</f>
        <v>Navn Efternavn</v>
      </c>
    </row>
    <row r="26" spans="2:3" x14ac:dyDescent="0.25">
      <c r="B26" s="4" t="str">
        <f>+Stamdata!F5</f>
        <v>XX ApS</v>
      </c>
    </row>
    <row r="27" spans="2:3" x14ac:dyDescent="0.25">
      <c r="B27" s="2" t="s">
        <v>5</v>
      </c>
    </row>
  </sheetData>
  <conditionalFormatting sqref="B7">
    <cfRule type="containsBlanks" dxfId="0" priority="1">
      <formula>LEN(TRIM(B7))=0</formula>
    </cfRule>
  </conditionalFormatting>
  <pageMargins left="0.70866141732283472" right="0.70866141732283472" top="0.74803149606299213" bottom="0.74803149606299213" header="0.31496062992125984" footer="0.31496062992125984"/>
  <pageSetup paperSize="9"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B3:L69"/>
  <sheetViews>
    <sheetView zoomScaleNormal="100" zoomScaleSheetLayoutView="85" workbookViewId="0">
      <selection activeCell="B9" sqref="B9"/>
    </sheetView>
  </sheetViews>
  <sheetFormatPr defaultRowHeight="15" x14ac:dyDescent="0.25"/>
  <cols>
    <col min="1" max="1" width="2.28515625" customWidth="1"/>
    <col min="2" max="2" width="84.5703125" style="146" customWidth="1"/>
    <col min="3" max="3" width="10.7109375" style="139" customWidth="1"/>
    <col min="4" max="4" width="11.5703125" style="139" customWidth="1"/>
    <col min="5" max="5" width="3" style="139" customWidth="1"/>
    <col min="6" max="6" width="9.140625" style="139"/>
    <col min="7" max="7" width="3" style="139" customWidth="1"/>
    <col min="8" max="8" width="9.140625" style="139"/>
    <col min="9" max="9" width="3" style="139" customWidth="1"/>
    <col min="10" max="10" width="83.7109375" style="139" customWidth="1"/>
    <col min="11" max="11" width="3" style="139" customWidth="1"/>
    <col min="12" max="12" width="11" style="139" bestFit="1" customWidth="1"/>
  </cols>
  <sheetData>
    <row r="3" spans="2:12" ht="19.5" x14ac:dyDescent="0.3">
      <c r="B3" s="24" t="s">
        <v>8</v>
      </c>
    </row>
    <row r="4" spans="2:12" x14ac:dyDescent="0.25">
      <c r="B4" s="142" t="str">
        <f>+IF(Stamdata!F5&gt;0,(+CONCATENATE("Til ",Stamdata!F5," (tilskudsmodtager) og Det Danske Filminstittut (tilskudsgiver).")),(+CONCATENATE("Til ",Stamdata!F5," (tilskudsmodtager) og Det Danske Filminstittut (tilskudsgiver).")))</f>
        <v>Til XX ApS (tilskudsmodtager) og Det Danske Filminstittut (tilskudsgiver).</v>
      </c>
      <c r="C4" s="161" t="str">
        <f>+IF((Stamdata!F5&gt;0), "","Ikke alle felter i stamdata er udfyldt. Udfyld venligst alle felter.")</f>
        <v/>
      </c>
      <c r="D4" s="118"/>
      <c r="E4" s="118"/>
      <c r="F4" s="118"/>
      <c r="G4" s="118"/>
      <c r="H4" s="118"/>
      <c r="I4" s="118"/>
      <c r="J4" s="118"/>
      <c r="K4" s="118"/>
      <c r="L4" s="118"/>
    </row>
    <row r="5" spans="2:12" x14ac:dyDescent="0.25">
      <c r="B5" s="143"/>
    </row>
    <row r="6" spans="2:12" ht="17.25" x14ac:dyDescent="0.3">
      <c r="B6" s="141" t="s">
        <v>9</v>
      </c>
    </row>
    <row r="7" spans="2:12" x14ac:dyDescent="0.25">
      <c r="B7" s="120" t="s">
        <v>10</v>
      </c>
    </row>
    <row r="8" spans="2:12" ht="135" x14ac:dyDescent="0.25">
      <c r="B8" s="142" t="str">
        <f>+CONCATENATE("Vi har revideret projektregnskabet for ",Stamdata!F5," for tilskud til projektet ",Stamdata!F7," modtaget af Det Danske Filminstitut, ",Stamdata!F8," for perioden fra ",Stamdata!F13," – ",Stamdata!F14,". Projektregnskabet udarbejdes efter retningslinjerne i tilsagn af ",TEXT(Stamdata!F11,"dd-mm-åååå "), "[skriv dato fra tilsagnsbrevet] med Det Danske Filminstitut vilkår for støtte til ",Stamdata!F9, "dokumentarfilm og korte fiktionsprojekter af 15.januar 2021"," samt Filminstituttets almindelige vilkår af ",Stamdata!F10,"15. januar 2021 (i det følgende kaldet ”tilskudsgivers retningslinjer”).")</f>
        <v>Vi har revideret projektregnskabet for XX ApS for tilskud til projektet [Skriv titlen på projektet] modtaget af Det Danske Filminstitut, [Skriv P360 sags- nr. xx/xxxxx] for perioden fra [skriv startdatoen for projektet f.eks. 15.12.2022] – [skriv slutdatoen for projektet f.eks. 18.01.2023]. Projektregnskabet udarbejdes efter retningslinjerne i tilsagn af [Skriv datoen fra tilsagnsbrevet f.eks. 01.01.2023][skriv dato fra tilsagnsbrevet] med Det Danske Filminstitut vilkår for støtte til [Skriv det gældende vilkår f.eks. dokumentarfilm og korte fiktionsprojekter af 15.januar 2021]dokumentarfilm og korte fiktionsprojekter af 15.januar 2021 samt Filminstituttets almindelige vilkår af [Skriv datoen for det gældende almindelige vilkår]15. januar 2021 (i det følgende kaldet ”tilskudsgivers retningslinjer”).</v>
      </c>
      <c r="C8" s="160" t="str">
        <f>+IF((AND(Stamdata!F8&gt;0,Stamdata!F7&gt;0,Stamdata!F9&gt;0,Stamdata!F10&gt;0,Stamdata!F11&gt;0,Stamdata!F13&gt;0,Stamdata!F14&gt;0)), "","Ikke alle felter i stamdata er udfyldt. Udfyld venligst alle felter.")</f>
        <v/>
      </c>
      <c r="D8" s="118"/>
      <c r="E8" s="118"/>
      <c r="F8" s="118"/>
      <c r="G8" s="118"/>
      <c r="H8" s="118"/>
      <c r="I8" s="118"/>
      <c r="J8" s="118"/>
      <c r="K8" s="118"/>
      <c r="L8" s="118"/>
    </row>
    <row r="9" spans="2:12" x14ac:dyDescent="0.25">
      <c r="B9" s="143"/>
    </row>
    <row r="10" spans="2:12" ht="30" x14ac:dyDescent="0.25">
      <c r="B10" s="144" t="s">
        <v>11</v>
      </c>
      <c r="C10" s="121"/>
      <c r="D10" s="121"/>
      <c r="E10" s="121"/>
      <c r="F10" s="121"/>
      <c r="G10" s="121"/>
      <c r="H10" s="121"/>
      <c r="I10" s="121"/>
      <c r="J10" s="121"/>
      <c r="K10" s="121"/>
      <c r="L10" s="121"/>
    </row>
    <row r="11" spans="2:12" x14ac:dyDescent="0.25">
      <c r="B11" s="143"/>
    </row>
    <row r="12" spans="2:12" x14ac:dyDescent="0.25">
      <c r="B12" s="120" t="s">
        <v>17</v>
      </c>
    </row>
    <row r="13" spans="2:12" ht="165" x14ac:dyDescent="0.25">
      <c r="B13" s="142" t="str">
        <f>+CONCATENATE("Vi har udført vores revision i overensstemmelse med internationale standarder om revision, de yderligere krav, der er gældende i Danmark, samt standarderne for offentlig revision, idet revisionen udføres på grundlag af bestemmelserne i ",Stamdata!F15,". Vores ansvar ifølge disse standarder og krav er nærmere beskrevet i erklæringens afsnit ”Revisors ansvar for revisionen af projektregnskabet”."," Vi er uafhængige af tilskudsmodtager i overensstemmelse med International Ethics Standards Board for Accountants’ internationale retningslinjer for revisorers etiske adfærd ","(IESBA Code) og de yderligere etiske krav, der er gældende i Danmark, ligesom vi har opfyldt vores øvrige etiske forpligtelser i henhold til disse krav og IESBA Code. ","Det er vores opfattelse, at det opnåede revisionsbevis er tilstrækkeligt og egnet som grundlag for vores konklusion.")</f>
        <v>Vi har udført vores revision i overensstemmelse med internationale standarder om revision, de yderligere krav, der er gældende i Danmark, samt standarderne for offentlig revision, idet revisionen udføres på grundlag af bestemmelserne i bekendtgørelse nr. 1479 om regnskab og revision af projekt- og aktivitetstilskud fra Kulturministeriet af 22/12/2014. Vores ansvar ifølge disse standarder og krav er nærmere beskrevet i erklæringens afsnit ”Revisors ansvar for revisionen af projektregnskabet”. Vi er uafhængige af tilskudsmodtager i overensstemmelse med International Ethics Standards Board for Accountants’ internationale retningslinjer for revisorers etiske adfærd (IESBA Code) og de yderligere etiske krav, der er gældende i Danmark, ligesom vi har opfyldt vores øvrige etiske forpligtelser i henhold til disse krav og IESBA Code. Det er vores opfattelse, at det opnåede revisionsbevis er tilstrækkeligt og egnet som grundlag for vores konklusion.</v>
      </c>
      <c r="C13" s="118" t="str">
        <f>+IF(Stamdata!F15&gt;0, "","Ikke alle felter i stamdata er udfyldt. Udfyld venligst alle felter.")</f>
        <v/>
      </c>
      <c r="D13" s="118"/>
      <c r="E13" s="118"/>
      <c r="F13" s="118"/>
      <c r="G13" s="118"/>
      <c r="H13" s="118"/>
      <c r="I13" s="118"/>
      <c r="J13" s="118"/>
      <c r="K13" s="118"/>
      <c r="L13" s="118"/>
    </row>
    <row r="14" spans="2:12" x14ac:dyDescent="0.25">
      <c r="B14" s="143"/>
    </row>
    <row r="15" spans="2:12" ht="30" x14ac:dyDescent="0.25">
      <c r="B15" s="120" t="s">
        <v>291</v>
      </c>
      <c r="C15" s="120"/>
      <c r="D15" s="120"/>
      <c r="E15" s="120"/>
      <c r="F15" s="120"/>
      <c r="G15" s="120"/>
      <c r="H15" s="120"/>
      <c r="I15" s="120"/>
      <c r="J15" s="120"/>
      <c r="K15" s="120"/>
      <c r="L15" s="120"/>
    </row>
    <row r="16" spans="2:12" ht="60" x14ac:dyDescent="0.25">
      <c r="B16" s="142" t="s">
        <v>292</v>
      </c>
      <c r="C16" s="118"/>
      <c r="D16" s="118"/>
      <c r="E16" s="118"/>
      <c r="F16" s="118"/>
      <c r="G16" s="118"/>
      <c r="H16" s="118"/>
      <c r="I16" s="118"/>
      <c r="J16" s="118"/>
      <c r="K16" s="118"/>
      <c r="L16" s="118"/>
    </row>
    <row r="18" spans="2:12" ht="45" x14ac:dyDescent="0.25">
      <c r="B18" s="142" t="s">
        <v>209</v>
      </c>
      <c r="C18" s="118"/>
      <c r="D18" s="118"/>
      <c r="E18" s="118"/>
      <c r="F18" s="118"/>
      <c r="G18" s="118"/>
      <c r="H18" s="118"/>
      <c r="I18" s="118"/>
      <c r="J18" s="118"/>
      <c r="K18" s="118"/>
      <c r="L18" s="118"/>
    </row>
    <row r="20" spans="2:12" x14ac:dyDescent="0.25">
      <c r="B20" s="142" t="s">
        <v>18</v>
      </c>
      <c r="C20" s="118"/>
      <c r="D20" s="118"/>
      <c r="E20" s="118"/>
      <c r="F20" s="118"/>
      <c r="G20" s="118"/>
      <c r="H20" s="118"/>
      <c r="I20" s="118"/>
      <c r="J20" s="118"/>
      <c r="K20" s="118"/>
      <c r="L20" s="118"/>
    </row>
    <row r="22" spans="2:12" x14ac:dyDescent="0.25">
      <c r="B22" s="120" t="s">
        <v>19</v>
      </c>
    </row>
    <row r="23" spans="2:12" ht="30" x14ac:dyDescent="0.25">
      <c r="B23" s="142" t="s">
        <v>20</v>
      </c>
      <c r="C23" s="118"/>
      <c r="D23" s="118"/>
      <c r="E23" s="118"/>
      <c r="F23" s="118"/>
      <c r="G23" s="118"/>
      <c r="H23" s="118"/>
      <c r="I23" s="118"/>
      <c r="J23" s="118"/>
      <c r="K23" s="118"/>
      <c r="L23" s="118"/>
    </row>
    <row r="25" spans="2:12" x14ac:dyDescent="0.25">
      <c r="B25" s="120" t="s">
        <v>21</v>
      </c>
    </row>
    <row r="26" spans="2:12" ht="45" x14ac:dyDescent="0.25">
      <c r="B26" s="142" t="s">
        <v>22</v>
      </c>
      <c r="C26" s="118"/>
      <c r="D26" s="118"/>
      <c r="E26" s="118"/>
      <c r="F26" s="118"/>
      <c r="G26" s="118"/>
      <c r="H26" s="118"/>
      <c r="I26" s="118"/>
      <c r="J26" s="118"/>
      <c r="K26" s="118"/>
      <c r="L26" s="118"/>
    </row>
    <row r="28" spans="2:12" x14ac:dyDescent="0.25">
      <c r="B28" s="120" t="s">
        <v>23</v>
      </c>
    </row>
    <row r="29" spans="2:12" x14ac:dyDescent="0.25">
      <c r="B29" s="142" t="s">
        <v>24</v>
      </c>
      <c r="C29" s="118"/>
      <c r="D29" s="118"/>
      <c r="E29" s="118"/>
      <c r="F29" s="118"/>
      <c r="G29" s="118"/>
      <c r="H29" s="118"/>
      <c r="I29" s="118"/>
      <c r="J29" s="118"/>
      <c r="K29" s="118"/>
      <c r="L29" s="118"/>
    </row>
    <row r="31" spans="2:12" x14ac:dyDescent="0.25">
      <c r="B31" s="120" t="s">
        <v>25</v>
      </c>
    </row>
    <row r="32" spans="2:12" ht="75" x14ac:dyDescent="0.25">
      <c r="B32" s="142" t="s">
        <v>293</v>
      </c>
      <c r="C32" s="118"/>
      <c r="D32" s="118"/>
      <c r="E32" s="118"/>
      <c r="F32" s="118"/>
      <c r="G32" s="118"/>
      <c r="H32" s="118"/>
      <c r="I32" s="118"/>
      <c r="J32" s="118"/>
      <c r="K32" s="118"/>
      <c r="L32" s="118"/>
    </row>
    <row r="34" spans="2:12" x14ac:dyDescent="0.25">
      <c r="B34" s="120" t="s">
        <v>26</v>
      </c>
    </row>
    <row r="35" spans="2:12" ht="180" x14ac:dyDescent="0.25">
      <c r="B35" s="163" t="str">
        <f>+CONCATENATE("Vores mål er at opnå høj grad af sikkerhed for, om projektregnskabet som helhed er uden væsentlig fejlinformation, uanset om denne skyldes besvigelser eller fejl, og at afgive en erklæring med en konklusion. ","Høj grad af sikkerhed er et højt niveau af sikkerhed, men er ikke en garanti for, at en revision, der udføres i overensstemmelse med internationale standarder om revision og de yderligere krav, der er gældende i Danmark,"," samt standarderne for offentlig revision, idet revisionen udføres på grundlag af bestemmelserne i ", Stamdata!F15,", altid vil afdække væsentlig fejlinformation, når sådan findes. ","Fejlinformationer kan opstå som følge af besvigelser eller fejl og kan betragtes som væsentlige,"," hvis det med rimelighed kan forventes, at de enkeltvis eller samlet har indflydelse på de økonomiske beslutninger, som regnskabsbrugerne træffer på grundlag af projektregnskabet.")</f>
        <v>Vores mål er at opnå høj grad af sikkerhed for, om projektregnskabet som helhed er uden væsentlig fejlinformation, uanset om denne skyldes besvigelser eller fejl, og at afgive en erklæring med en konklusion. Høj grad af sikkerhed er et højt niveau af sikkerhed, men er ikke en garanti for, at en revision, der udføres i overensstemmelse med internationale standarder om revision og de yderligere krav, der er gældende i Danmark, samt standarderne for offentlig revision, idet revisionen udføres på grundlag af bestemmelserne i bekendtgørelse nr. 1479 om regnskab og revision af projekt- og aktivitetstilskud fra Kulturministeriet af 22/12/2014, altid vil afdække væsentlig fejlinformation, når sådan findes. Fejlinformationer kan opstå som følge af besvigelser eller fejl og kan betragtes som væsentlige, hvis det med rimelighed kan forventes, at de enkeltvis eller samlet har indflydelse på de økonomiske beslutninger, som regnskabsbrugerne træffer på grundlag af projektregnskabet.</v>
      </c>
      <c r="C35" s="118" t="str">
        <f>+IF(Stamdata!F15&gt;0, "","Ikke alle felter i stamdata er udfyldt. Udfyld venligst alle felter.")</f>
        <v/>
      </c>
      <c r="D35" s="118"/>
      <c r="E35" s="118"/>
      <c r="F35" s="118"/>
      <c r="G35" s="118"/>
      <c r="H35" s="118"/>
      <c r="I35" s="118"/>
      <c r="J35" s="118"/>
      <c r="K35" s="118"/>
      <c r="L35" s="118"/>
    </row>
    <row r="37" spans="2:12" ht="90" x14ac:dyDescent="0.25">
      <c r="B37" s="142" t="str">
        <f>+CONCATENATE("Som led i en revision, der udføres i overensstemmelse med internationale standarder om revision og de yderligere krav, der er gældende i Danmark, samt standarderne for offentlig revision, idet revisionen udføres på grundlag af bestemmelserne i ",Stamdata!F15,", foretager vi faglige vurderinger og opretholder professionel skepsis under revisionen. Herudover:")</f>
        <v>Som led i en revision, der udføres i overensstemmelse med internationale standarder om revision og de yderligere krav, der er gældende i Danmark, samt standarderne for offentlig revision, idet revisionen udføres på grundlag af bestemmelserne i bekendtgørelse nr. 1479 om regnskab og revision af projekt- og aktivitetstilskud fra Kulturministeriet af 22/12/2014, foretager vi faglige vurderinger og opretholder professionel skepsis under revisionen. Herudover:</v>
      </c>
      <c r="C37" s="118" t="str">
        <f>+IF(Stamdata!F15&gt;0, "","Ikke alle felter i stamdata er udfyldt. Udfyld venligst alle felter.")</f>
        <v/>
      </c>
      <c r="D37" s="118"/>
      <c r="E37" s="118"/>
      <c r="F37" s="118"/>
      <c r="G37" s="118"/>
      <c r="H37" s="118"/>
      <c r="I37" s="118"/>
      <c r="J37" s="118"/>
      <c r="K37" s="118"/>
      <c r="L37" s="118"/>
    </row>
    <row r="39" spans="2:12" ht="105" x14ac:dyDescent="0.25">
      <c r="B39" s="142" t="s">
        <v>294</v>
      </c>
      <c r="C39" s="118"/>
      <c r="D39" s="118"/>
      <c r="E39" s="118"/>
      <c r="F39" s="118"/>
      <c r="G39" s="118"/>
      <c r="H39" s="118"/>
      <c r="I39" s="118"/>
      <c r="J39" s="118"/>
      <c r="K39" s="118"/>
      <c r="L39" s="118"/>
    </row>
    <row r="40" spans="2:12" x14ac:dyDescent="0.25">
      <c r="B40" s="145"/>
    </row>
    <row r="41" spans="2:12" ht="60" x14ac:dyDescent="0.25">
      <c r="B41" s="142" t="s">
        <v>210</v>
      </c>
      <c r="C41" s="118"/>
      <c r="D41" s="118"/>
      <c r="E41" s="118"/>
      <c r="F41" s="118"/>
      <c r="G41" s="118"/>
      <c r="H41" s="118"/>
      <c r="I41" s="118"/>
      <c r="J41" s="118"/>
      <c r="K41" s="118"/>
      <c r="L41" s="118"/>
    </row>
    <row r="43" spans="2:12" ht="45" x14ac:dyDescent="0.25">
      <c r="B43" s="142" t="s">
        <v>211</v>
      </c>
      <c r="C43" s="118"/>
      <c r="D43" s="118"/>
      <c r="E43" s="118"/>
      <c r="F43" s="118"/>
      <c r="G43" s="118"/>
      <c r="H43" s="118"/>
      <c r="I43" s="118"/>
      <c r="J43" s="118"/>
      <c r="K43" s="118"/>
      <c r="L43" s="118"/>
    </row>
    <row r="45" spans="2:12" ht="45" x14ac:dyDescent="0.25">
      <c r="B45" s="142" t="s">
        <v>295</v>
      </c>
      <c r="C45" s="118"/>
      <c r="D45" s="118"/>
      <c r="E45" s="118"/>
      <c r="F45" s="118"/>
      <c r="G45" s="118"/>
      <c r="H45" s="118"/>
      <c r="I45" s="118"/>
      <c r="J45" s="118"/>
      <c r="K45" s="118"/>
      <c r="L45" s="118"/>
    </row>
    <row r="48" spans="2:12" ht="17.25" x14ac:dyDescent="0.3">
      <c r="B48" s="141" t="s">
        <v>27</v>
      </c>
      <c r="C48" s="141"/>
      <c r="D48" s="141"/>
      <c r="E48" s="141"/>
      <c r="F48" s="141"/>
      <c r="G48" s="141"/>
      <c r="H48" s="141"/>
      <c r="I48" s="141"/>
      <c r="J48" s="141"/>
      <c r="K48" s="141"/>
      <c r="L48" s="141"/>
    </row>
    <row r="50" spans="2:12" x14ac:dyDescent="0.25">
      <c r="B50" s="120" t="s">
        <v>28</v>
      </c>
    </row>
    <row r="51" spans="2:12" ht="90" x14ac:dyDescent="0.25">
      <c r="B51" s="142" t="s">
        <v>372</v>
      </c>
      <c r="C51" s="118"/>
      <c r="D51" s="118"/>
      <c r="E51" s="118"/>
      <c r="F51" s="118"/>
      <c r="G51" s="118"/>
      <c r="H51" s="118"/>
      <c r="I51" s="118"/>
      <c r="J51" s="118"/>
      <c r="K51" s="118"/>
      <c r="L51" s="118"/>
    </row>
    <row r="53" spans="2:12" ht="120" x14ac:dyDescent="0.25">
      <c r="B53" s="142" t="s">
        <v>373</v>
      </c>
      <c r="C53" s="118"/>
      <c r="D53" s="118"/>
      <c r="E53" s="118"/>
      <c r="F53" s="118"/>
      <c r="G53" s="118"/>
      <c r="H53" s="118"/>
      <c r="I53" s="118"/>
      <c r="J53" s="118"/>
      <c r="K53" s="118"/>
      <c r="L53" s="118"/>
    </row>
    <row r="55" spans="2:12" ht="30" x14ac:dyDescent="0.25">
      <c r="B55" s="142" t="s">
        <v>296</v>
      </c>
      <c r="C55" s="118"/>
      <c r="D55" s="118"/>
      <c r="E55" s="118"/>
      <c r="F55" s="118"/>
      <c r="G55" s="118"/>
      <c r="H55" s="118"/>
      <c r="I55" s="118"/>
      <c r="J55" s="118"/>
      <c r="K55" s="118"/>
      <c r="L55" s="118"/>
    </row>
    <row r="57" spans="2:12" x14ac:dyDescent="0.25">
      <c r="B57" s="142" t="s">
        <v>29</v>
      </c>
      <c r="C57" s="118"/>
      <c r="D57" s="118"/>
      <c r="E57" s="118"/>
      <c r="F57" s="118"/>
      <c r="G57" s="118"/>
      <c r="H57" s="118"/>
      <c r="I57" s="118"/>
      <c r="J57" s="118"/>
      <c r="K57" s="118"/>
      <c r="L57" s="118"/>
    </row>
    <row r="59" spans="2:12" x14ac:dyDescent="0.25">
      <c r="B59" s="142" t="s">
        <v>30</v>
      </c>
      <c r="C59" s="118"/>
      <c r="D59" s="118"/>
      <c r="E59" s="118"/>
      <c r="F59" s="118"/>
      <c r="G59" s="118"/>
      <c r="H59" s="118"/>
      <c r="I59" s="118"/>
      <c r="J59" s="118"/>
      <c r="K59" s="118"/>
      <c r="L59" s="118"/>
    </row>
    <row r="61" spans="2:12" x14ac:dyDescent="0.25">
      <c r="B61" s="142" t="s">
        <v>31</v>
      </c>
      <c r="C61" s="118"/>
      <c r="D61" s="118"/>
      <c r="E61" s="118"/>
      <c r="F61" s="118"/>
      <c r="G61" s="118"/>
      <c r="H61" s="118"/>
      <c r="I61" s="118"/>
      <c r="J61" s="118"/>
      <c r="K61" s="118"/>
      <c r="L61" s="118"/>
    </row>
    <row r="63" spans="2:12" x14ac:dyDescent="0.25">
      <c r="B63" s="142" t="s">
        <v>32</v>
      </c>
      <c r="C63" s="118"/>
      <c r="D63" s="118"/>
      <c r="E63" s="118"/>
      <c r="F63" s="118"/>
      <c r="G63" s="118"/>
      <c r="H63" s="118"/>
      <c r="I63" s="118"/>
      <c r="J63" s="118"/>
      <c r="K63" s="118"/>
      <c r="L63" s="118"/>
    </row>
    <row r="65" spans="2:12" x14ac:dyDescent="0.25">
      <c r="B65" s="142" t="s">
        <v>33</v>
      </c>
      <c r="C65" s="118"/>
      <c r="D65" s="118"/>
      <c r="E65" s="118"/>
      <c r="F65" s="118"/>
      <c r="G65" s="118"/>
      <c r="H65" s="118"/>
      <c r="I65" s="118"/>
      <c r="J65" s="118"/>
      <c r="K65" s="118"/>
      <c r="L65" s="118"/>
    </row>
    <row r="67" spans="2:12" x14ac:dyDescent="0.25">
      <c r="B67" s="142" t="s">
        <v>34</v>
      </c>
      <c r="C67" s="118"/>
      <c r="D67" s="118"/>
      <c r="E67" s="118"/>
      <c r="F67" s="118"/>
      <c r="G67" s="118"/>
      <c r="H67" s="118"/>
      <c r="I67" s="118"/>
      <c r="J67" s="118"/>
      <c r="K67" s="118"/>
      <c r="L67" s="118"/>
    </row>
    <row r="69" spans="2:12" x14ac:dyDescent="0.25">
      <c r="B69" s="142" t="s">
        <v>35</v>
      </c>
      <c r="C69" s="118"/>
      <c r="D69" s="118"/>
      <c r="E69" s="118"/>
      <c r="F69" s="118"/>
      <c r="G69" s="118"/>
      <c r="H69" s="118"/>
      <c r="I69" s="118"/>
      <c r="J69" s="118"/>
      <c r="K69" s="118"/>
      <c r="L69" s="118"/>
    </row>
  </sheetData>
  <pageMargins left="0.70866141732283472" right="0.70866141732283472" top="0.74803149606299213" bottom="0.74803149606299213" header="0.31496062992125984" footer="0.31496062992125984"/>
  <pageSetup paperSize="9" orientation="portrait" r:id="rId1"/>
  <headerFooter>
    <oddFooter>&amp;R&amp;P</oddFooter>
  </headerFooter>
  <rowBreaks count="2" manualBreakCount="2">
    <brk id="24" max="16383" man="1"/>
    <brk id="42"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B3:M44"/>
  <sheetViews>
    <sheetView zoomScaleNormal="100" zoomScaleSheetLayoutView="80" workbookViewId="0">
      <selection activeCell="B10" sqref="B10"/>
    </sheetView>
  </sheetViews>
  <sheetFormatPr defaultRowHeight="15" x14ac:dyDescent="0.25"/>
  <cols>
    <col min="1" max="1" width="2.28515625" customWidth="1"/>
    <col min="3" max="3" width="10.7109375" customWidth="1"/>
    <col min="4" max="4" width="11.5703125" customWidth="1"/>
    <col min="5" max="5" width="3" customWidth="1"/>
    <col min="7" max="7" width="3" customWidth="1"/>
    <col min="8" max="8" width="10.28515625" style="129" customWidth="1"/>
    <col min="9" max="9" width="3" style="129" customWidth="1"/>
    <col min="10" max="10" width="11.7109375" style="129" bestFit="1" customWidth="1"/>
    <col min="11" max="11" width="3" style="129" customWidth="1"/>
    <col min="12" max="12" width="11" style="129" bestFit="1" customWidth="1"/>
  </cols>
  <sheetData>
    <row r="3" spans="2:12" ht="19.5" x14ac:dyDescent="0.3">
      <c r="B3" s="147" t="s">
        <v>345</v>
      </c>
    </row>
    <row r="4" spans="2:12" x14ac:dyDescent="0.25">
      <c r="B4" s="148"/>
    </row>
    <row r="5" spans="2:12" x14ac:dyDescent="0.25">
      <c r="B5" s="149"/>
    </row>
    <row r="6" spans="2:12" s="14" customFormat="1" ht="17.25" x14ac:dyDescent="0.3">
      <c r="B6" s="150" t="str">
        <f>+CONCATENATE("Projektomkostninger for periode ",Stamdata!F13," - ",Stamdata!F14)</f>
        <v>Projektomkostninger for periode [skriv startdatoen for projektet f.eks. 15.12.2022] - [skriv slutdatoen for projektet f.eks. 18.01.2023]</v>
      </c>
      <c r="H6" s="130"/>
      <c r="I6" s="130"/>
      <c r="J6" s="130"/>
      <c r="K6" s="130"/>
      <c r="L6" s="130"/>
    </row>
    <row r="7" spans="2:12" s="14" customFormat="1" x14ac:dyDescent="0.25">
      <c r="B7" s="14" t="s">
        <v>13</v>
      </c>
      <c r="C7" s="14" t="s">
        <v>14</v>
      </c>
      <c r="H7" s="130" t="s">
        <v>16</v>
      </c>
      <c r="I7" s="130"/>
      <c r="J7" s="130" t="s">
        <v>12</v>
      </c>
      <c r="K7" s="130"/>
      <c r="L7" s="130" t="s">
        <v>15</v>
      </c>
    </row>
    <row r="8" spans="2:12" s="14" customFormat="1" x14ac:dyDescent="0.25">
      <c r="H8" s="130"/>
      <c r="I8" s="130"/>
      <c r="J8" s="130"/>
      <c r="K8" s="130"/>
      <c r="L8" s="130"/>
    </row>
    <row r="9" spans="2:12" x14ac:dyDescent="0.25">
      <c r="B9" s="8">
        <v>1</v>
      </c>
      <c r="C9" s="12" t="str">
        <f>+Noter!C11</f>
        <v>MANUSKRIPT</v>
      </c>
      <c r="H9" s="131">
        <f>+Noter!$H$16</f>
        <v>0</v>
      </c>
      <c r="J9" s="131">
        <f>+Noter!$J$16</f>
        <v>0</v>
      </c>
      <c r="L9" s="131">
        <f>+Noter!$H$16</f>
        <v>0</v>
      </c>
    </row>
    <row r="10" spans="2:12" x14ac:dyDescent="0.25">
      <c r="B10" s="9" t="s">
        <v>42</v>
      </c>
      <c r="C10" s="12" t="str">
        <f>+Noter!C18</f>
        <v>UDVIKLING</v>
      </c>
      <c r="H10" s="131">
        <f>+Noter!$H$22</f>
        <v>0</v>
      </c>
      <c r="J10" s="131">
        <f>+Noter!$J$22</f>
        <v>0</v>
      </c>
      <c r="L10" s="131">
        <f>+Noter!$L$22</f>
        <v>0</v>
      </c>
    </row>
    <row r="11" spans="2:12" x14ac:dyDescent="0.25">
      <c r="B11" s="9">
        <v>2</v>
      </c>
      <c r="C11" s="12" t="str">
        <f>+Noter!C24</f>
        <v>FORPRODUKTION</v>
      </c>
      <c r="H11" s="131">
        <f>+Noter!$H$44</f>
        <v>0</v>
      </c>
      <c r="J11" s="131">
        <f>+Noter!$J$44</f>
        <v>0</v>
      </c>
      <c r="L11" s="131">
        <f>+Noter!$L$44</f>
        <v>0</v>
      </c>
    </row>
    <row r="12" spans="2:12" x14ac:dyDescent="0.25">
      <c r="B12" s="9">
        <v>3</v>
      </c>
      <c r="C12" s="12" t="str">
        <f>UPPER(Noter!C47)</f>
        <v>INSTRUKTØR</v>
      </c>
      <c r="H12" s="131">
        <f>+Noter!$H$47</f>
        <v>0</v>
      </c>
      <c r="J12" s="131">
        <f>+Noter!$J$47</f>
        <v>0</v>
      </c>
      <c r="L12" s="131">
        <f>+Noter!$L$47</f>
        <v>0</v>
      </c>
    </row>
    <row r="13" spans="2:12" x14ac:dyDescent="0.25">
      <c r="B13" s="9" t="s">
        <v>44</v>
      </c>
      <c r="C13" s="12" t="str">
        <f>UPPER(Noter!C48)</f>
        <v>PRODUCER</v>
      </c>
      <c r="H13" s="131">
        <f>+Noter!$H$48+Noter!H49</f>
        <v>0</v>
      </c>
      <c r="J13" s="131">
        <f>+Noter!$J$48+Noter!J49</f>
        <v>0</v>
      </c>
      <c r="L13" s="131">
        <f>+Noter!$L$48+Noter!L49</f>
        <v>0</v>
      </c>
    </row>
    <row r="14" spans="2:12" x14ac:dyDescent="0.25">
      <c r="B14" s="9">
        <v>4</v>
      </c>
      <c r="C14" s="12" t="str">
        <f>+Noter!C52</f>
        <v>MEDVIRKENDE</v>
      </c>
      <c r="H14" s="131">
        <f>+Noter!$H$56</f>
        <v>0</v>
      </c>
      <c r="J14" s="131">
        <f>+Noter!$J$56</f>
        <v>0</v>
      </c>
      <c r="L14" s="131">
        <f>+Noter!$L$56</f>
        <v>0</v>
      </c>
    </row>
    <row r="15" spans="2:12" x14ac:dyDescent="0.25">
      <c r="B15" s="9">
        <v>5</v>
      </c>
      <c r="C15" s="12" t="str">
        <f>+Noter!C57</f>
        <v>HOLD - Instruktion</v>
      </c>
      <c r="H15" s="131">
        <f>+Noter!$H$62</f>
        <v>0</v>
      </c>
      <c r="J15" s="131">
        <f>+Noter!$J$62</f>
        <v>0</v>
      </c>
      <c r="L15" s="131">
        <f>+Noter!$L$62</f>
        <v>0</v>
      </c>
    </row>
    <row r="16" spans="2:12" x14ac:dyDescent="0.25">
      <c r="B16" s="9">
        <v>6</v>
      </c>
      <c r="C16" s="12" t="str">
        <f>+Noter!C64</f>
        <v>HOLD - Produktion</v>
      </c>
      <c r="H16" s="131">
        <f>+Noter!$H70</f>
        <v>0</v>
      </c>
      <c r="J16" s="131">
        <f>+Noter!$J70</f>
        <v>0</v>
      </c>
      <c r="L16" s="131">
        <f>+Noter!$L70</f>
        <v>0</v>
      </c>
    </row>
    <row r="17" spans="2:12" x14ac:dyDescent="0.25">
      <c r="B17" s="9">
        <v>7</v>
      </c>
      <c r="C17" s="12" t="str">
        <f>+Noter!C72</f>
        <v>HOLD - Foto</v>
      </c>
      <c r="H17" s="131">
        <f>+Noter!$H$78</f>
        <v>0</v>
      </c>
      <c r="J17" s="131">
        <f>+Noter!$J$78</f>
        <v>0</v>
      </c>
      <c r="L17" s="131">
        <f>+Noter!$L$78</f>
        <v>0</v>
      </c>
    </row>
    <row r="18" spans="2:12" x14ac:dyDescent="0.25">
      <c r="B18" s="9">
        <v>9</v>
      </c>
      <c r="C18" s="12" t="str">
        <f>+Noter!C80</f>
        <v>HOLD - Tone</v>
      </c>
      <c r="H18" s="131">
        <f>+Noter!$H$85</f>
        <v>0</v>
      </c>
      <c r="J18" s="131">
        <f>+Noter!$J$85</f>
        <v>0</v>
      </c>
      <c r="L18" s="131">
        <f>+Noter!$L$85</f>
        <v>0</v>
      </c>
    </row>
    <row r="19" spans="2:12" x14ac:dyDescent="0.25">
      <c r="B19" s="9">
        <v>10</v>
      </c>
      <c r="C19" s="12" t="str">
        <f>+Noter!C87</f>
        <v>HOLD - Belysning</v>
      </c>
      <c r="H19" s="131">
        <f>+Noter!$H$94</f>
        <v>0</v>
      </c>
      <c r="J19" s="131">
        <f>+Noter!$J$94</f>
        <v>0</v>
      </c>
      <c r="L19" s="131">
        <f>+Noter!$L$94</f>
        <v>0</v>
      </c>
    </row>
    <row r="20" spans="2:12" x14ac:dyDescent="0.25">
      <c r="B20" s="9">
        <v>15</v>
      </c>
      <c r="C20" s="12" t="str">
        <f>+Noter!C96</f>
        <v>LØNRELATEREDE OMK.</v>
      </c>
      <c r="H20" s="131">
        <f>+Noter!$H$100</f>
        <v>0</v>
      </c>
      <c r="J20" s="131">
        <f>+Noter!$J$100</f>
        <v>0</v>
      </c>
      <c r="L20" s="131">
        <f>+Noter!$L$100</f>
        <v>0</v>
      </c>
    </row>
    <row r="21" spans="2:12" x14ac:dyDescent="0.25">
      <c r="B21" s="9">
        <v>16</v>
      </c>
      <c r="C21" s="12" t="str">
        <f>+Noter!C102</f>
        <v>UDSTYR</v>
      </c>
      <c r="H21" s="131">
        <f>+Noter!$H$116</f>
        <v>0</v>
      </c>
      <c r="J21" s="131">
        <f>+Noter!$J$116</f>
        <v>0</v>
      </c>
      <c r="L21" s="131">
        <f>+Noter!$L$116</f>
        <v>0</v>
      </c>
    </row>
    <row r="22" spans="2:12" x14ac:dyDescent="0.25">
      <c r="B22" s="5">
        <v>17</v>
      </c>
      <c r="C22" s="12" t="str">
        <f>+Noter!C118</f>
        <v>MATERIALER - Optagelse</v>
      </c>
      <c r="H22" s="131">
        <f>+Noter!$H$123</f>
        <v>0</v>
      </c>
      <c r="J22" s="131">
        <f>+Noter!$J$123</f>
        <v>0</v>
      </c>
      <c r="L22" s="131">
        <f>+Noter!$L$123</f>
        <v>0</v>
      </c>
    </row>
    <row r="23" spans="2:12" x14ac:dyDescent="0.25">
      <c r="B23" s="5">
        <v>21</v>
      </c>
      <c r="C23" s="12" t="str">
        <f>+Noter!C125</f>
        <v>LOCATION</v>
      </c>
      <c r="H23" s="131">
        <f>+Noter!$H$131</f>
        <v>0</v>
      </c>
      <c r="J23" s="131">
        <f>+Noter!$J$131</f>
        <v>0</v>
      </c>
      <c r="L23" s="131">
        <f>+Noter!$L$131</f>
        <v>0</v>
      </c>
    </row>
    <row r="24" spans="2:12" x14ac:dyDescent="0.25">
      <c r="B24" s="5">
        <v>22</v>
      </c>
      <c r="C24" s="12" t="str">
        <f>+Noter!C133</f>
        <v>TRANSPORT OG REJSER</v>
      </c>
      <c r="H24" s="131">
        <f>+Noter!$H$146</f>
        <v>0</v>
      </c>
      <c r="J24" s="131">
        <f>+Noter!$J$146</f>
        <v>0</v>
      </c>
      <c r="L24" s="131">
        <f>+Noter!$L$146</f>
        <v>0</v>
      </c>
    </row>
    <row r="25" spans="2:12" x14ac:dyDescent="0.25">
      <c r="B25" s="5">
        <v>23</v>
      </c>
      <c r="C25" s="12" t="str">
        <f>+Noter!C148</f>
        <v>OPHOLD OG FORPLEJNING</v>
      </c>
      <c r="H25" s="131">
        <f>+Noter!$H$153</f>
        <v>0</v>
      </c>
      <c r="J25" s="131">
        <f>+Noter!$J$153</f>
        <v>0</v>
      </c>
      <c r="L25" s="131">
        <f>+Noter!$L$153</f>
        <v>0</v>
      </c>
    </row>
    <row r="26" spans="2:12" x14ac:dyDescent="0.25">
      <c r="B26" s="5">
        <v>24</v>
      </c>
      <c r="C26" s="12" t="str">
        <f>+Noter!C155</f>
        <v>EFTERARBEJDE - Fac. og Mat.</v>
      </c>
      <c r="H26" s="131">
        <f>+Noter!$H$170</f>
        <v>0</v>
      </c>
      <c r="J26" s="131">
        <f>+Noter!$J$170</f>
        <v>0</v>
      </c>
      <c r="L26" s="131">
        <f>+Noter!$L$170</f>
        <v>0</v>
      </c>
    </row>
    <row r="27" spans="2:12" x14ac:dyDescent="0.25">
      <c r="B27" s="5">
        <v>25</v>
      </c>
      <c r="C27" s="12" t="str">
        <f>+Noter!C172</f>
        <v>EFTERARBEJDE - Løn</v>
      </c>
      <c r="H27" s="131">
        <f>+SUM(Noter!H173:H179)</f>
        <v>0</v>
      </c>
      <c r="J27" s="131">
        <f>+SUM(Noter!J173:J179)</f>
        <v>0</v>
      </c>
      <c r="L27" s="131">
        <f>+SUM(Noter!L173:L179)</f>
        <v>0</v>
      </c>
    </row>
    <row r="28" spans="2:12" x14ac:dyDescent="0.25">
      <c r="B28" s="5" t="s">
        <v>298</v>
      </c>
      <c r="C28" s="12" t="s">
        <v>346</v>
      </c>
      <c r="H28" s="131">
        <f>Noter!H180+Noter!H181</f>
        <v>0</v>
      </c>
      <c r="J28" s="131">
        <f>Noter!J180+Noter!J181</f>
        <v>0</v>
      </c>
      <c r="L28" s="131">
        <f>Noter!L180+Noter!L181</f>
        <v>0</v>
      </c>
    </row>
    <row r="29" spans="2:12" x14ac:dyDescent="0.25">
      <c r="B29" s="5">
        <v>26</v>
      </c>
      <c r="C29" s="12" t="str">
        <f>+Noter!C184</f>
        <v>EFTERARBEJDE - Post</v>
      </c>
      <c r="H29" s="131">
        <f>+Noter!$H$195</f>
        <v>0</v>
      </c>
      <c r="J29" s="131">
        <f>+Noter!$J$195</f>
        <v>0</v>
      </c>
      <c r="L29" s="131">
        <f>+Noter!$L$195</f>
        <v>0</v>
      </c>
    </row>
    <row r="30" spans="2:12" x14ac:dyDescent="0.25">
      <c r="B30" s="5">
        <v>27</v>
      </c>
      <c r="C30" s="12" t="str">
        <f>+Noter!C197</f>
        <v>MUSIK</v>
      </c>
      <c r="H30" s="131">
        <f>+Noter!$H$206</f>
        <v>0</v>
      </c>
      <c r="J30" s="131">
        <f>+Noter!$J$206</f>
        <v>0</v>
      </c>
      <c r="L30" s="131">
        <f>+Noter!$L$206</f>
        <v>0</v>
      </c>
    </row>
    <row r="31" spans="2:12" x14ac:dyDescent="0.25">
      <c r="B31" s="5">
        <v>28</v>
      </c>
      <c r="C31" s="12" t="str">
        <f>+Noter!C208</f>
        <v>ARKIVMATERIALE</v>
      </c>
      <c r="H31" s="131">
        <f>+Noter!$H$213</f>
        <v>0</v>
      </c>
      <c r="J31" s="131">
        <f>+Noter!$J$213</f>
        <v>0</v>
      </c>
      <c r="L31" s="131">
        <f>+Noter!$L$213</f>
        <v>0</v>
      </c>
    </row>
    <row r="32" spans="2:12" x14ac:dyDescent="0.25">
      <c r="B32" s="5">
        <v>29</v>
      </c>
      <c r="C32" s="12" t="str">
        <f>+Noter!C215</f>
        <v>FORSIKR., STEMPL. OG ASS.</v>
      </c>
      <c r="H32" s="131">
        <f>+Noter!$H$223</f>
        <v>0</v>
      </c>
      <c r="J32" s="131">
        <f>+Noter!$J$223</f>
        <v>0</v>
      </c>
      <c r="L32" s="131">
        <f>+Noter!$L$223</f>
        <v>0</v>
      </c>
    </row>
    <row r="33" spans="2:13" x14ac:dyDescent="0.25">
      <c r="B33" s="5">
        <v>30</v>
      </c>
      <c r="C33" s="12" t="str">
        <f>+Noter!C225</f>
        <v>LANCERING OG DISTRIBUTION</v>
      </c>
      <c r="H33" s="131">
        <f>+Noter!$H$237</f>
        <v>0</v>
      </c>
      <c r="J33" s="131">
        <f>+Noter!$J$237</f>
        <v>0</v>
      </c>
      <c r="L33" s="131">
        <f>+Noter!$L$237</f>
        <v>0</v>
      </c>
    </row>
    <row r="34" spans="2:13" x14ac:dyDescent="0.25">
      <c r="B34" s="5"/>
      <c r="C34" s="12" t="s">
        <v>208</v>
      </c>
      <c r="H34" s="132">
        <f>SUM(H9:H33)</f>
        <v>0</v>
      </c>
      <c r="J34" s="133">
        <f>SUM(J9:J33)</f>
        <v>0</v>
      </c>
      <c r="L34" s="132">
        <f>SUM(L9:L33)</f>
        <v>0</v>
      </c>
    </row>
    <row r="35" spans="2:13" x14ac:dyDescent="0.25">
      <c r="B35" s="5"/>
      <c r="C35" s="12" t="s">
        <v>208</v>
      </c>
      <c r="J35" s="134"/>
    </row>
    <row r="36" spans="2:13" x14ac:dyDescent="0.25">
      <c r="B36" s="5">
        <v>31</v>
      </c>
      <c r="C36" s="12" t="str">
        <f>UPPER(Noter!C240)</f>
        <v>BUDGETUSIKKERHED</v>
      </c>
      <c r="H36" s="131">
        <f>+Noter!$H$240</f>
        <v>0</v>
      </c>
      <c r="J36" s="131">
        <f>+Noter!$J$240</f>
        <v>0</v>
      </c>
      <c r="L36" s="131">
        <f>+Noter!$L$240</f>
        <v>0</v>
      </c>
      <c r="M36" t="str">
        <f>+IF(L34&gt;0,"Husk at nedskrive budgetusikkerheden med projektets overskridelse","")</f>
        <v/>
      </c>
    </row>
    <row r="37" spans="2:13" x14ac:dyDescent="0.25">
      <c r="B37" s="5" t="s">
        <v>52</v>
      </c>
      <c r="C37" s="12" t="str">
        <f>UPPER(Noter!C241)</f>
        <v xml:space="preserve">ADMINISTRATION </v>
      </c>
      <c r="H37" s="131">
        <f>+Noter!$H$241</f>
        <v>0</v>
      </c>
      <c r="J37" s="131">
        <f>+Noter!$J$241</f>
        <v>0</v>
      </c>
      <c r="L37" s="131">
        <f>+Noter!$L$241</f>
        <v>0</v>
      </c>
      <c r="M37" t="str">
        <f>+IF(H37=J37,"","Administration fastsættes som et tillæg på budgettidspunktet og må ikke overskrides, men må godt reduceres.")</f>
        <v/>
      </c>
    </row>
    <row r="38" spans="2:13" x14ac:dyDescent="0.25">
      <c r="B38" s="5" t="s">
        <v>53</v>
      </c>
      <c r="C38" s="12" t="str">
        <f>UPPER(Noter!C242)</f>
        <v>PRODUCENTOVERHEAD</v>
      </c>
      <c r="H38" s="131">
        <f>+Noter!$H$242</f>
        <v>0</v>
      </c>
      <c r="J38" s="131">
        <f>+Noter!$J$242</f>
        <v>0</v>
      </c>
      <c r="L38" s="131">
        <f>+Noter!$H$242</f>
        <v>0</v>
      </c>
      <c r="M38" t="str">
        <f>+IF(H38=J38,"","Producentoverhead fastsættes som et tillæg på budgettidspunktet og må ikke overskrides, men må godt reduceres.")</f>
        <v/>
      </c>
    </row>
    <row r="39" spans="2:13" ht="15.75" thickBot="1" x14ac:dyDescent="0.3">
      <c r="H39" s="135">
        <f>SUM(H34:H38)</f>
        <v>0</v>
      </c>
      <c r="J39" s="135">
        <f>SUM(J34:J38)</f>
        <v>0</v>
      </c>
      <c r="L39" s="135">
        <f>SUM(L34:L38)</f>
        <v>0</v>
      </c>
    </row>
    <row r="40" spans="2:13" ht="15.75" thickTop="1" x14ac:dyDescent="0.25"/>
    <row r="44" spans="2:13" x14ac:dyDescent="0.25">
      <c r="B44" s="114"/>
      <c r="C44" t="s">
        <v>323</v>
      </c>
    </row>
  </sheetData>
  <pageMargins left="0.70866141732283472" right="0.70866141732283472" top="0.74803149606299213" bottom="0.74803149606299213" header="0.31496062992125984" footer="0.31496062992125984"/>
  <pageSetup paperSize="9" scale="99" orientation="portrait"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B2:M43"/>
  <sheetViews>
    <sheetView topLeftCell="A7" zoomScaleNormal="100" zoomScaleSheetLayoutView="100" workbookViewId="0">
      <selection activeCell="P34" sqref="P34"/>
    </sheetView>
  </sheetViews>
  <sheetFormatPr defaultRowHeight="15" x14ac:dyDescent="0.25"/>
  <cols>
    <col min="1" max="1" width="2.28515625" customWidth="1"/>
    <col min="3" max="3" width="10.7109375" customWidth="1"/>
    <col min="4" max="4" width="11.5703125" customWidth="1"/>
    <col min="5" max="5" width="3" customWidth="1"/>
    <col min="7" max="7" width="3" customWidth="1"/>
    <col min="9" max="9" width="1.7109375" customWidth="1"/>
    <col min="10" max="10" width="12.85546875" style="19" customWidth="1"/>
    <col min="11" max="11" width="1.7109375" style="19" customWidth="1"/>
    <col min="12" max="12" width="12.42578125" style="19" customWidth="1"/>
  </cols>
  <sheetData>
    <row r="2" spans="2:13" x14ac:dyDescent="0.25">
      <c r="B2" s="148"/>
    </row>
    <row r="3" spans="2:13" ht="20.25" customHeight="1" x14ac:dyDescent="0.3">
      <c r="B3" s="151" t="s">
        <v>212</v>
      </c>
      <c r="C3" s="24"/>
      <c r="D3" s="24"/>
      <c r="E3" s="24"/>
    </row>
    <row r="4" spans="2:13" x14ac:dyDescent="0.25">
      <c r="B4" s="148" t="s">
        <v>322</v>
      </c>
      <c r="J4" s="127"/>
      <c r="K4" s="127"/>
      <c r="L4" s="127"/>
    </row>
    <row r="5" spans="2:13" x14ac:dyDescent="0.25">
      <c r="B5" s="149"/>
      <c r="J5" s="127"/>
      <c r="K5" s="127"/>
      <c r="L5" s="127"/>
    </row>
    <row r="6" spans="2:13" ht="17.25" x14ac:dyDescent="0.3">
      <c r="B6" s="150" t="s">
        <v>213</v>
      </c>
      <c r="D6" s="17"/>
      <c r="E6" s="17"/>
    </row>
    <row r="7" spans="2:13" x14ac:dyDescent="0.25">
      <c r="B7" s="148" t="s">
        <v>214</v>
      </c>
      <c r="D7" s="17"/>
      <c r="L7" s="128">
        <f>+Projektomkostninger!J39</f>
        <v>0</v>
      </c>
      <c r="M7" t="s">
        <v>306</v>
      </c>
    </row>
    <row r="8" spans="2:13" x14ac:dyDescent="0.25">
      <c r="B8" s="148"/>
      <c r="D8" s="17"/>
      <c r="E8" s="17"/>
    </row>
    <row r="9" spans="2:13" x14ac:dyDescent="0.25">
      <c r="B9" s="122" t="s">
        <v>215</v>
      </c>
      <c r="D9" s="17"/>
      <c r="E9" s="17"/>
    </row>
    <row r="10" spans="2:13" x14ac:dyDescent="0.25">
      <c r="B10" s="148" t="s">
        <v>216</v>
      </c>
      <c r="E10" s="17"/>
      <c r="J10" s="19">
        <v>0</v>
      </c>
      <c r="M10" t="str">
        <f>+IF(Projektomkostninger!J34&lt;Projektomkostninger!H34,"Husk at nedskrive restraten med Filminstituttet andel af besparelsen","")</f>
        <v/>
      </c>
    </row>
    <row r="11" spans="2:13" x14ac:dyDescent="0.25">
      <c r="B11" s="148" t="s">
        <v>217</v>
      </c>
      <c r="E11" s="17"/>
      <c r="J11" s="20">
        <v>0</v>
      </c>
    </row>
    <row r="12" spans="2:13" x14ac:dyDescent="0.25">
      <c r="B12" s="148"/>
      <c r="E12" s="17"/>
      <c r="J12" s="19">
        <f>SUM(J10:J11)</f>
        <v>0</v>
      </c>
    </row>
    <row r="13" spans="2:13" x14ac:dyDescent="0.25">
      <c r="B13" s="148"/>
      <c r="E13" s="17"/>
    </row>
    <row r="14" spans="2:13" x14ac:dyDescent="0.25">
      <c r="B14" s="122" t="s">
        <v>305</v>
      </c>
      <c r="D14" s="17"/>
      <c r="L14" s="19">
        <f>+J12</f>
        <v>0</v>
      </c>
    </row>
    <row r="15" spans="2:13" ht="15.75" thickBot="1" x14ac:dyDescent="0.3">
      <c r="B15" s="148"/>
      <c r="D15" s="17"/>
      <c r="L15" s="23">
        <f>SUM(L7:L14)</f>
        <v>0</v>
      </c>
    </row>
    <row r="16" spans="2:13" ht="15.75" thickTop="1" x14ac:dyDescent="0.25">
      <c r="B16" s="148"/>
      <c r="D16" s="17"/>
    </row>
    <row r="17" spans="2:12" x14ac:dyDescent="0.25">
      <c r="B17" s="148"/>
      <c r="D17" s="17"/>
      <c r="E17" s="17"/>
    </row>
    <row r="18" spans="2:12" x14ac:dyDescent="0.25">
      <c r="B18" s="148"/>
      <c r="D18" s="17"/>
      <c r="E18" s="17"/>
    </row>
    <row r="19" spans="2:12" x14ac:dyDescent="0.25">
      <c r="B19" s="148"/>
      <c r="D19" s="17"/>
      <c r="E19" s="17"/>
    </row>
    <row r="20" spans="2:12" x14ac:dyDescent="0.25">
      <c r="B20" s="148"/>
      <c r="D20" s="17"/>
      <c r="E20" s="17"/>
    </row>
    <row r="21" spans="2:12" ht="17.25" x14ac:dyDescent="0.3">
      <c r="B21" s="150" t="s">
        <v>218</v>
      </c>
      <c r="D21" s="17"/>
      <c r="E21" s="17"/>
    </row>
    <row r="22" spans="2:12" x14ac:dyDescent="0.25">
      <c r="D22" s="17"/>
      <c r="E22" s="17"/>
    </row>
    <row r="23" spans="2:12" x14ac:dyDescent="0.25">
      <c r="B23" t="s">
        <v>219</v>
      </c>
      <c r="L23" s="19">
        <f>+SUM(J10:J11)</f>
        <v>0</v>
      </c>
    </row>
    <row r="24" spans="2:12" x14ac:dyDescent="0.25">
      <c r="B24" t="s">
        <v>220</v>
      </c>
      <c r="L24" s="19">
        <v>0</v>
      </c>
    </row>
    <row r="26" spans="2:12" x14ac:dyDescent="0.25">
      <c r="B26" s="18" t="s">
        <v>221</v>
      </c>
    </row>
    <row r="27" spans="2:12" x14ac:dyDescent="0.25">
      <c r="B27" t="s">
        <v>222</v>
      </c>
      <c r="J27" s="19">
        <v>0</v>
      </c>
    </row>
    <row r="28" spans="2:12" x14ac:dyDescent="0.25">
      <c r="B28" t="s">
        <v>223</v>
      </c>
      <c r="J28" s="19">
        <v>0</v>
      </c>
    </row>
    <row r="29" spans="2:12" x14ac:dyDescent="0.25">
      <c r="B29" t="s">
        <v>224</v>
      </c>
      <c r="J29" s="19">
        <v>0</v>
      </c>
    </row>
    <row r="30" spans="2:12" x14ac:dyDescent="0.25">
      <c r="B30" t="s">
        <v>225</v>
      </c>
      <c r="J30" s="19">
        <v>0</v>
      </c>
    </row>
    <row r="31" spans="2:12" x14ac:dyDescent="0.25">
      <c r="J31" s="21">
        <f>SUM(J27:J30)</f>
        <v>0</v>
      </c>
    </row>
    <row r="32" spans="2:12" x14ac:dyDescent="0.25">
      <c r="J32" s="22"/>
    </row>
    <row r="33" spans="2:13" x14ac:dyDescent="0.25">
      <c r="B33" t="s">
        <v>226</v>
      </c>
    </row>
    <row r="34" spans="2:13" x14ac:dyDescent="0.25">
      <c r="B34" t="s">
        <v>227</v>
      </c>
      <c r="J34" s="19">
        <v>0</v>
      </c>
    </row>
    <row r="35" spans="2:13" x14ac:dyDescent="0.25">
      <c r="B35" t="s">
        <v>228</v>
      </c>
      <c r="J35" s="19">
        <v>0</v>
      </c>
    </row>
    <row r="36" spans="2:13" x14ac:dyDescent="0.25">
      <c r="J36" s="21">
        <f>SUM(J34:J35)</f>
        <v>0</v>
      </c>
    </row>
    <row r="38" spans="2:13" x14ac:dyDescent="0.25">
      <c r="B38" t="s">
        <v>229</v>
      </c>
      <c r="J38" s="19">
        <v>0</v>
      </c>
    </row>
    <row r="39" spans="2:13" x14ac:dyDescent="0.25">
      <c r="B39" t="s">
        <v>230</v>
      </c>
      <c r="J39" s="19">
        <v>0</v>
      </c>
    </row>
    <row r="41" spans="2:13" x14ac:dyDescent="0.25">
      <c r="B41" s="18" t="s">
        <v>304</v>
      </c>
      <c r="L41" s="127">
        <f>+J31+J36+J38+J39</f>
        <v>0</v>
      </c>
      <c r="M41" t="str">
        <f>+IF(L41=L7,"", "Den samlet finansiering skal stemme til projektetsafholdte omkostninger.")</f>
        <v/>
      </c>
    </row>
    <row r="42" spans="2:13" ht="15.75" thickBot="1" x14ac:dyDescent="0.3">
      <c r="L42" s="23">
        <f>SUM(L23:L41)</f>
        <v>0</v>
      </c>
      <c r="M42" t="str">
        <f>+IF(L42=L15,"", "I bedes korrigerer balancen så aktiver og passiver stemmer.")</f>
        <v/>
      </c>
    </row>
    <row r="43" spans="2:13" ht="15.75" thickTop="1" x14ac:dyDescent="0.25"/>
  </sheetData>
  <dataValidations count="1">
    <dataValidation type="whole" errorStyle="warning" operator="equal" allowBlank="1" showInputMessage="1" showErrorMessage="1" errorTitle="Fejl" sqref="M42" xr:uid="{00000000-0002-0000-0500-000000000000}">
      <formula1>L15</formula1>
    </dataValidation>
  </dataValidations>
  <pageMargins left="0.70866141732283472" right="0.70866141732283472" top="0.74803149606299213" bottom="0.74803149606299213" header="0.31496062992125984" footer="0.31496062992125984"/>
  <pageSetup paperSize="9" orientation="portrait"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B2:L244"/>
  <sheetViews>
    <sheetView topLeftCell="A184" zoomScaleNormal="100" zoomScaleSheetLayoutView="100" workbookViewId="0">
      <selection activeCell="B10" sqref="B10"/>
    </sheetView>
  </sheetViews>
  <sheetFormatPr defaultRowHeight="15" x14ac:dyDescent="0.25"/>
  <cols>
    <col min="1" max="1" width="2.28515625" customWidth="1"/>
    <col min="2" max="2" width="8.85546875" style="11"/>
    <col min="3" max="3" width="10.7109375" customWidth="1"/>
    <col min="4" max="4" width="11.5703125" customWidth="1"/>
    <col min="5" max="5" width="3" customWidth="1"/>
    <col min="7" max="7" width="3" customWidth="1"/>
    <col min="8" max="8" width="10.140625" style="129" bestFit="1" customWidth="1"/>
    <col min="9" max="9" width="3" style="129" customWidth="1"/>
    <col min="10" max="10" width="11.7109375" style="129" bestFit="1" customWidth="1"/>
    <col min="11" max="11" width="3" style="129" customWidth="1"/>
    <col min="12" max="12" width="11" style="129" bestFit="1" customWidth="1"/>
  </cols>
  <sheetData>
    <row r="2" spans="2:12" ht="60.75" customHeight="1" x14ac:dyDescent="0.25">
      <c r="B2" s="166" t="s">
        <v>303</v>
      </c>
      <c r="C2" s="166"/>
      <c r="D2" s="166"/>
      <c r="E2" s="166"/>
      <c r="F2" s="166"/>
      <c r="G2" s="166"/>
      <c r="H2" s="166"/>
      <c r="I2" s="166"/>
      <c r="J2" s="166"/>
      <c r="K2" s="166"/>
      <c r="L2" s="166"/>
    </row>
    <row r="4" spans="2:12" x14ac:dyDescent="0.25">
      <c r="B4"/>
    </row>
    <row r="5" spans="2:12" x14ac:dyDescent="0.25">
      <c r="B5" s="148"/>
    </row>
    <row r="6" spans="2:12" ht="19.5" x14ac:dyDescent="0.3">
      <c r="B6" s="147" t="s">
        <v>311</v>
      </c>
    </row>
    <row r="7" spans="2:12" x14ac:dyDescent="0.25">
      <c r="B7" s="148"/>
    </row>
    <row r="8" spans="2:12" ht="17.25" x14ac:dyDescent="0.3">
      <c r="B8" s="150" t="str">
        <f>+CONCATENATE("Projektomkostninger for periode ",Stamdata!F13," - ",Stamdata!F14)</f>
        <v>Projektomkostninger for periode [skriv startdatoen for projektet f.eks. 15.12.2022] - [skriv slutdatoen for projektet f.eks. 18.01.2023]</v>
      </c>
    </row>
    <row r="9" spans="2:12" s="14" customFormat="1" x14ac:dyDescent="0.25">
      <c r="B9" s="152" t="s">
        <v>13</v>
      </c>
      <c r="C9" s="14" t="s">
        <v>14</v>
      </c>
      <c r="H9" s="130" t="s">
        <v>16</v>
      </c>
      <c r="I9" s="130"/>
      <c r="J9" s="130" t="s">
        <v>12</v>
      </c>
      <c r="K9" s="130"/>
      <c r="L9" s="130" t="s">
        <v>15</v>
      </c>
    </row>
    <row r="10" spans="2:12" x14ac:dyDescent="0.25">
      <c r="B10"/>
    </row>
    <row r="11" spans="2:12" x14ac:dyDescent="0.25">
      <c r="B11" s="13">
        <v>1</v>
      </c>
      <c r="C11" s="14" t="s">
        <v>41</v>
      </c>
    </row>
    <row r="12" spans="2:12" x14ac:dyDescent="0.25">
      <c r="B12" s="8">
        <v>2</v>
      </c>
      <c r="C12" t="s">
        <v>54</v>
      </c>
      <c r="L12" s="131">
        <f>J12-H12</f>
        <v>0</v>
      </c>
    </row>
    <row r="13" spans="2:12" x14ac:dyDescent="0.25">
      <c r="B13" s="9">
        <v>3</v>
      </c>
      <c r="C13" t="s">
        <v>55</v>
      </c>
      <c r="L13" s="131">
        <f t="shared" ref="L13:L15" si="0">J13-H13</f>
        <v>0</v>
      </c>
    </row>
    <row r="14" spans="2:12" x14ac:dyDescent="0.25">
      <c r="B14" s="9">
        <v>6</v>
      </c>
      <c r="C14" t="s">
        <v>56</v>
      </c>
      <c r="L14" s="131">
        <f t="shared" si="0"/>
        <v>0</v>
      </c>
    </row>
    <row r="15" spans="2:12" x14ac:dyDescent="0.25">
      <c r="B15" s="9">
        <v>48</v>
      </c>
      <c r="C15" t="s">
        <v>57</v>
      </c>
      <c r="L15" s="131">
        <f t="shared" si="0"/>
        <v>0</v>
      </c>
    </row>
    <row r="16" spans="2:12" ht="15.75" thickBot="1" x14ac:dyDescent="0.3">
      <c r="B16" s="9"/>
      <c r="H16" s="136">
        <f>SUM(H12:H15)</f>
        <v>0</v>
      </c>
      <c r="J16" s="136">
        <f>SUM(J12:J15)</f>
        <v>0</v>
      </c>
      <c r="L16" s="136">
        <f>SUM(L12:L15)</f>
        <v>0</v>
      </c>
    </row>
    <row r="17" spans="2:12" ht="15.75" thickTop="1" x14ac:dyDescent="0.25">
      <c r="B17" s="9"/>
    </row>
    <row r="18" spans="2:12" x14ac:dyDescent="0.25">
      <c r="B18" s="15" t="s">
        <v>42</v>
      </c>
      <c r="C18" s="14" t="s">
        <v>58</v>
      </c>
    </row>
    <row r="19" spans="2:12" x14ac:dyDescent="0.25">
      <c r="B19" s="9">
        <v>49</v>
      </c>
      <c r="C19" t="s">
        <v>59</v>
      </c>
      <c r="L19" s="131">
        <f>J19-H19</f>
        <v>0</v>
      </c>
    </row>
    <row r="20" spans="2:12" x14ac:dyDescent="0.25">
      <c r="B20" s="9"/>
      <c r="C20" t="s">
        <v>60</v>
      </c>
      <c r="L20" s="131">
        <f t="shared" ref="L20:L21" si="1">J20-H20</f>
        <v>0</v>
      </c>
    </row>
    <row r="21" spans="2:12" x14ac:dyDescent="0.25">
      <c r="B21" s="9"/>
      <c r="C21" t="s">
        <v>61</v>
      </c>
      <c r="L21" s="131">
        <f t="shared" si="1"/>
        <v>0</v>
      </c>
    </row>
    <row r="22" spans="2:12" ht="15.75" thickBot="1" x14ac:dyDescent="0.3">
      <c r="B22" s="9"/>
      <c r="H22" s="136">
        <f>SUM(H18:H21)</f>
        <v>0</v>
      </c>
      <c r="J22" s="136">
        <f>SUM(J18:J21)</f>
        <v>0</v>
      </c>
      <c r="L22" s="136">
        <f>SUM(L18:L21)</f>
        <v>0</v>
      </c>
    </row>
    <row r="23" spans="2:12" ht="15.75" thickTop="1" x14ac:dyDescent="0.25">
      <c r="B23" s="9"/>
    </row>
    <row r="24" spans="2:12" x14ac:dyDescent="0.25">
      <c r="B24" s="15">
        <v>2</v>
      </c>
      <c r="C24" s="14" t="s">
        <v>43</v>
      </c>
    </row>
    <row r="25" spans="2:12" x14ac:dyDescent="0.25">
      <c r="B25" s="10">
        <v>50</v>
      </c>
      <c r="C25" t="s">
        <v>62</v>
      </c>
      <c r="L25" s="131">
        <f>J25-H25</f>
        <v>0</v>
      </c>
    </row>
    <row r="26" spans="2:12" x14ac:dyDescent="0.25">
      <c r="B26" s="10">
        <v>51</v>
      </c>
      <c r="C26" t="s">
        <v>63</v>
      </c>
      <c r="L26" s="131">
        <f t="shared" ref="L26:L43" si="2">J26-H26</f>
        <v>0</v>
      </c>
    </row>
    <row r="27" spans="2:12" x14ac:dyDescent="0.25">
      <c r="B27" s="10">
        <v>53</v>
      </c>
      <c r="C27" t="s">
        <v>64</v>
      </c>
      <c r="L27" s="131">
        <f t="shared" si="2"/>
        <v>0</v>
      </c>
    </row>
    <row r="28" spans="2:12" x14ac:dyDescent="0.25">
      <c r="B28" s="10">
        <v>55</v>
      </c>
      <c r="C28" t="s">
        <v>65</v>
      </c>
      <c r="L28" s="131">
        <f t="shared" si="2"/>
        <v>0</v>
      </c>
    </row>
    <row r="29" spans="2:12" x14ac:dyDescent="0.25">
      <c r="B29" s="10">
        <v>56</v>
      </c>
      <c r="C29" t="s">
        <v>66</v>
      </c>
      <c r="L29" s="131">
        <f t="shared" si="2"/>
        <v>0</v>
      </c>
    </row>
    <row r="30" spans="2:12" x14ac:dyDescent="0.25">
      <c r="B30" s="10">
        <v>57</v>
      </c>
      <c r="C30" t="s">
        <v>67</v>
      </c>
      <c r="L30" s="131">
        <f t="shared" si="2"/>
        <v>0</v>
      </c>
    </row>
    <row r="31" spans="2:12" x14ac:dyDescent="0.25">
      <c r="B31" s="10">
        <v>58</v>
      </c>
      <c r="C31" t="s">
        <v>68</v>
      </c>
      <c r="L31" s="131">
        <f t="shared" si="2"/>
        <v>0</v>
      </c>
    </row>
    <row r="32" spans="2:12" x14ac:dyDescent="0.25">
      <c r="B32" s="10">
        <v>59</v>
      </c>
      <c r="C32" t="s">
        <v>69</v>
      </c>
      <c r="L32" s="131">
        <f t="shared" si="2"/>
        <v>0</v>
      </c>
    </row>
    <row r="33" spans="2:12" x14ac:dyDescent="0.25">
      <c r="B33" s="10">
        <v>60</v>
      </c>
      <c r="C33" t="s">
        <v>70</v>
      </c>
      <c r="L33" s="131">
        <f t="shared" si="2"/>
        <v>0</v>
      </c>
    </row>
    <row r="34" spans="2:12" x14ac:dyDescent="0.25">
      <c r="B34" s="10">
        <v>61</v>
      </c>
      <c r="C34" t="s">
        <v>71</v>
      </c>
      <c r="L34" s="131">
        <f t="shared" si="2"/>
        <v>0</v>
      </c>
    </row>
    <row r="35" spans="2:12" x14ac:dyDescent="0.25">
      <c r="B35" s="10">
        <v>62</v>
      </c>
      <c r="C35" t="s">
        <v>72</v>
      </c>
      <c r="L35" s="131">
        <f t="shared" si="2"/>
        <v>0</v>
      </c>
    </row>
    <row r="36" spans="2:12" x14ac:dyDescent="0.25">
      <c r="B36" s="10">
        <v>63</v>
      </c>
      <c r="C36" t="s">
        <v>73</v>
      </c>
      <c r="L36" s="131">
        <f t="shared" si="2"/>
        <v>0</v>
      </c>
    </row>
    <row r="37" spans="2:12" x14ac:dyDescent="0.25">
      <c r="B37" s="10">
        <v>64</v>
      </c>
      <c r="C37" t="s">
        <v>74</v>
      </c>
      <c r="L37" s="131">
        <f t="shared" si="2"/>
        <v>0</v>
      </c>
    </row>
    <row r="38" spans="2:12" x14ac:dyDescent="0.25">
      <c r="B38" s="10">
        <v>71</v>
      </c>
      <c r="C38" t="s">
        <v>75</v>
      </c>
      <c r="L38" s="131">
        <f t="shared" si="2"/>
        <v>0</v>
      </c>
    </row>
    <row r="39" spans="2:12" x14ac:dyDescent="0.25">
      <c r="B39" s="10">
        <v>72</v>
      </c>
      <c r="C39" t="s">
        <v>76</v>
      </c>
      <c r="L39" s="131">
        <f t="shared" si="2"/>
        <v>0</v>
      </c>
    </row>
    <row r="40" spans="2:12" x14ac:dyDescent="0.25">
      <c r="B40" s="10">
        <v>73</v>
      </c>
      <c r="C40" t="s">
        <v>77</v>
      </c>
      <c r="L40" s="131">
        <f t="shared" si="2"/>
        <v>0</v>
      </c>
    </row>
    <row r="41" spans="2:12" x14ac:dyDescent="0.25">
      <c r="B41" s="10">
        <v>74</v>
      </c>
      <c r="C41" t="s">
        <v>78</v>
      </c>
      <c r="L41" s="131">
        <f t="shared" si="2"/>
        <v>0</v>
      </c>
    </row>
    <row r="42" spans="2:12" x14ac:dyDescent="0.25">
      <c r="B42" s="10">
        <v>98</v>
      </c>
      <c r="C42" t="s">
        <v>79</v>
      </c>
      <c r="L42" s="131">
        <f t="shared" si="2"/>
        <v>0</v>
      </c>
    </row>
    <row r="43" spans="2:12" x14ac:dyDescent="0.25">
      <c r="B43" s="10">
        <v>99</v>
      </c>
      <c r="C43" t="s">
        <v>57</v>
      </c>
      <c r="L43" s="131">
        <f t="shared" si="2"/>
        <v>0</v>
      </c>
    </row>
    <row r="44" spans="2:12" ht="15.75" thickBot="1" x14ac:dyDescent="0.3">
      <c r="B44" s="10"/>
      <c r="H44" s="136">
        <f>SUM(H24:H43)</f>
        <v>0</v>
      </c>
      <c r="J44" s="136">
        <f>SUM(J24:J43)</f>
        <v>0</v>
      </c>
      <c r="L44" s="136">
        <f>SUM(L24:L43)</f>
        <v>0</v>
      </c>
    </row>
    <row r="45" spans="2:12" ht="15.75" thickTop="1" x14ac:dyDescent="0.25">
      <c r="B45" s="10"/>
    </row>
    <row r="46" spans="2:12" x14ac:dyDescent="0.25">
      <c r="B46" s="16">
        <v>3</v>
      </c>
      <c r="C46" s="14" t="s">
        <v>80</v>
      </c>
    </row>
    <row r="47" spans="2:12" x14ac:dyDescent="0.25">
      <c r="B47" s="10">
        <v>100</v>
      </c>
      <c r="C47" t="s">
        <v>81</v>
      </c>
      <c r="L47" s="131">
        <f t="shared" ref="L47:L49" si="3">J47-H47</f>
        <v>0</v>
      </c>
    </row>
    <row r="48" spans="2:12" x14ac:dyDescent="0.25">
      <c r="B48" s="10">
        <v>102</v>
      </c>
      <c r="C48" t="s">
        <v>82</v>
      </c>
      <c r="L48" s="131">
        <f t="shared" si="3"/>
        <v>0</v>
      </c>
    </row>
    <row r="49" spans="2:12" x14ac:dyDescent="0.25">
      <c r="B49" s="10">
        <v>109</v>
      </c>
      <c r="C49" t="s">
        <v>83</v>
      </c>
      <c r="L49" s="131">
        <f t="shared" si="3"/>
        <v>0</v>
      </c>
    </row>
    <row r="50" spans="2:12" ht="15.75" thickBot="1" x14ac:dyDescent="0.3">
      <c r="B50" s="10"/>
      <c r="C50" t="s">
        <v>92</v>
      </c>
      <c r="H50" s="136">
        <f>+SUM(H46:H49)</f>
        <v>0</v>
      </c>
      <c r="J50" s="136">
        <f>+SUM(J46:J49)</f>
        <v>0</v>
      </c>
      <c r="L50" s="136">
        <f>+SUM(L46:L49)</f>
        <v>0</v>
      </c>
    </row>
    <row r="51" spans="2:12" ht="15.75" thickTop="1" x14ac:dyDescent="0.25">
      <c r="B51" s="10"/>
    </row>
    <row r="52" spans="2:12" x14ac:dyDescent="0.25">
      <c r="B52" s="16">
        <v>4</v>
      </c>
      <c r="C52" s="14" t="s">
        <v>45</v>
      </c>
    </row>
    <row r="53" spans="2:12" x14ac:dyDescent="0.25">
      <c r="B53" s="10">
        <v>110</v>
      </c>
      <c r="C53" t="s">
        <v>84</v>
      </c>
      <c r="L53" s="131">
        <f t="shared" ref="L53:L54" si="4">J53-H53</f>
        <v>0</v>
      </c>
    </row>
    <row r="54" spans="2:12" x14ac:dyDescent="0.25">
      <c r="B54" s="10">
        <v>150</v>
      </c>
      <c r="C54" t="s">
        <v>370</v>
      </c>
      <c r="L54" s="131">
        <f t="shared" si="4"/>
        <v>0</v>
      </c>
    </row>
    <row r="55" spans="2:12" ht="15.75" thickBot="1" x14ac:dyDescent="0.3">
      <c r="B55" s="10"/>
      <c r="C55" t="s">
        <v>92</v>
      </c>
      <c r="H55" s="136">
        <f>+SUM(H52:H54)</f>
        <v>0</v>
      </c>
      <c r="J55" s="136">
        <f>+SUM(J52:J54)</f>
        <v>0</v>
      </c>
      <c r="L55" s="136">
        <f>+SUM(L52:L54)</f>
        <v>0</v>
      </c>
    </row>
    <row r="56" spans="2:12" ht="15.75" thickTop="1" x14ac:dyDescent="0.25">
      <c r="B56" s="10"/>
    </row>
    <row r="57" spans="2:12" x14ac:dyDescent="0.25">
      <c r="B57" s="16">
        <v>5</v>
      </c>
      <c r="C57" s="14" t="s">
        <v>347</v>
      </c>
    </row>
    <row r="58" spans="2:12" x14ac:dyDescent="0.25">
      <c r="B58" s="10">
        <v>151</v>
      </c>
      <c r="C58" t="s">
        <v>64</v>
      </c>
      <c r="L58" s="131">
        <f>J58-H58</f>
        <v>0</v>
      </c>
    </row>
    <row r="59" spans="2:12" x14ac:dyDescent="0.25">
      <c r="B59" s="10">
        <v>152</v>
      </c>
      <c r="C59" t="s">
        <v>85</v>
      </c>
      <c r="L59" s="131">
        <f t="shared" ref="L59" si="5">J59-H59</f>
        <v>0</v>
      </c>
    </row>
    <row r="60" spans="2:12" x14ac:dyDescent="0.25">
      <c r="B60" s="10">
        <v>158</v>
      </c>
      <c r="C60" t="s">
        <v>57</v>
      </c>
      <c r="L60" s="131">
        <f>J60-H60</f>
        <v>0</v>
      </c>
    </row>
    <row r="61" spans="2:12" x14ac:dyDescent="0.25">
      <c r="B61" s="10"/>
      <c r="C61" t="s">
        <v>87</v>
      </c>
      <c r="L61" s="131">
        <f>J61-H61</f>
        <v>0</v>
      </c>
    </row>
    <row r="62" spans="2:12" ht="15.75" thickBot="1" x14ac:dyDescent="0.3">
      <c r="B62" s="10"/>
      <c r="C62" t="s">
        <v>92</v>
      </c>
      <c r="H62" s="136">
        <f>+SUM(H57:H61)</f>
        <v>0</v>
      </c>
      <c r="J62" s="136">
        <f>+SUM(J57:J61)</f>
        <v>0</v>
      </c>
      <c r="L62" s="136">
        <f>+SUM(L57:L61)</f>
        <v>0</v>
      </c>
    </row>
    <row r="63" spans="2:12" ht="15.75" thickTop="1" x14ac:dyDescent="0.25">
      <c r="B63" s="10"/>
    </row>
    <row r="64" spans="2:12" x14ac:dyDescent="0.25">
      <c r="B64" s="16">
        <v>6</v>
      </c>
      <c r="C64" s="14" t="s">
        <v>348</v>
      </c>
    </row>
    <row r="65" spans="2:12" x14ac:dyDescent="0.25">
      <c r="B65" s="10">
        <v>160</v>
      </c>
      <c r="C65" t="s">
        <v>88</v>
      </c>
      <c r="L65" s="131">
        <f t="shared" ref="L65:L69" si="6">J65-H65</f>
        <v>0</v>
      </c>
    </row>
    <row r="66" spans="2:12" x14ac:dyDescent="0.25">
      <c r="B66" s="10">
        <v>163</v>
      </c>
      <c r="C66" t="s">
        <v>89</v>
      </c>
      <c r="L66" s="131">
        <f t="shared" si="6"/>
        <v>0</v>
      </c>
    </row>
    <row r="67" spans="2:12" x14ac:dyDescent="0.25">
      <c r="B67" s="10">
        <v>178</v>
      </c>
      <c r="C67" t="s">
        <v>90</v>
      </c>
      <c r="L67" s="131">
        <f t="shared" si="6"/>
        <v>0</v>
      </c>
    </row>
    <row r="68" spans="2:12" x14ac:dyDescent="0.25">
      <c r="B68" s="10">
        <v>179</v>
      </c>
      <c r="C68" t="s">
        <v>91</v>
      </c>
      <c r="L68" s="131">
        <f t="shared" si="6"/>
        <v>0</v>
      </c>
    </row>
    <row r="69" spans="2:12" x14ac:dyDescent="0.25">
      <c r="B69" s="10"/>
      <c r="C69" t="s">
        <v>87</v>
      </c>
      <c r="L69" s="131">
        <f t="shared" si="6"/>
        <v>0</v>
      </c>
    </row>
    <row r="70" spans="2:12" ht="15.75" thickBot="1" x14ac:dyDescent="0.3">
      <c r="B70" s="10"/>
      <c r="C70" t="s">
        <v>92</v>
      </c>
      <c r="H70" s="136">
        <f>+SUM(H64:H69)</f>
        <v>0</v>
      </c>
      <c r="J70" s="136">
        <f>+SUM(J64:J69)</f>
        <v>0</v>
      </c>
      <c r="L70" s="136">
        <f>+SUM(L64:L69)</f>
        <v>0</v>
      </c>
    </row>
    <row r="71" spans="2:12" ht="15.75" thickTop="1" x14ac:dyDescent="0.25">
      <c r="B71" s="10"/>
      <c r="C71" t="s">
        <v>92</v>
      </c>
    </row>
    <row r="72" spans="2:12" x14ac:dyDescent="0.25">
      <c r="B72" s="16">
        <v>7</v>
      </c>
      <c r="C72" s="14" t="s">
        <v>349</v>
      </c>
    </row>
    <row r="73" spans="2:12" x14ac:dyDescent="0.25">
      <c r="B73" s="10">
        <v>180</v>
      </c>
      <c r="C73" t="s">
        <v>93</v>
      </c>
      <c r="L73" s="131">
        <f t="shared" ref="L73:L77" si="7">J73-H73</f>
        <v>0</v>
      </c>
    </row>
    <row r="74" spans="2:12" x14ac:dyDescent="0.25">
      <c r="B74" s="10">
        <v>182</v>
      </c>
      <c r="C74" t="s">
        <v>94</v>
      </c>
      <c r="L74" s="131">
        <f t="shared" si="7"/>
        <v>0</v>
      </c>
    </row>
    <row r="75" spans="2:12" x14ac:dyDescent="0.25">
      <c r="B75" s="10">
        <v>187</v>
      </c>
      <c r="C75" t="s">
        <v>95</v>
      </c>
      <c r="L75" s="131">
        <f t="shared" si="7"/>
        <v>0</v>
      </c>
    </row>
    <row r="76" spans="2:12" x14ac:dyDescent="0.25">
      <c r="B76" s="10">
        <v>198</v>
      </c>
      <c r="C76" t="s">
        <v>96</v>
      </c>
      <c r="L76" s="131">
        <f t="shared" si="7"/>
        <v>0</v>
      </c>
    </row>
    <row r="77" spans="2:12" x14ac:dyDescent="0.25">
      <c r="B77" s="10"/>
      <c r="C77" t="s">
        <v>87</v>
      </c>
      <c r="L77" s="131">
        <f t="shared" si="7"/>
        <v>0</v>
      </c>
    </row>
    <row r="78" spans="2:12" ht="15.75" thickBot="1" x14ac:dyDescent="0.3">
      <c r="B78" s="10"/>
      <c r="C78" t="s">
        <v>92</v>
      </c>
      <c r="H78" s="136">
        <f>+SUM(H72:H77)</f>
        <v>0</v>
      </c>
      <c r="J78" s="136">
        <f>+SUM(J72:J77)</f>
        <v>0</v>
      </c>
      <c r="L78" s="136">
        <f>+SUM(L72:L77)</f>
        <v>0</v>
      </c>
    </row>
    <row r="79" spans="2:12" ht="15.75" thickTop="1" x14ac:dyDescent="0.25">
      <c r="B79" s="10"/>
    </row>
    <row r="80" spans="2:12" x14ac:dyDescent="0.25">
      <c r="B80" s="16">
        <v>9</v>
      </c>
      <c r="C80" s="14" t="s">
        <v>350</v>
      </c>
    </row>
    <row r="81" spans="2:12" x14ac:dyDescent="0.25">
      <c r="B81" s="10">
        <v>210</v>
      </c>
      <c r="C81" t="s">
        <v>97</v>
      </c>
      <c r="L81" s="131">
        <f t="shared" ref="L81:L84" si="8">J81-H81</f>
        <v>0</v>
      </c>
    </row>
    <row r="82" spans="2:12" x14ac:dyDescent="0.25">
      <c r="B82" s="10">
        <v>212</v>
      </c>
      <c r="C82" t="s">
        <v>98</v>
      </c>
      <c r="L82" s="131">
        <f t="shared" si="8"/>
        <v>0</v>
      </c>
    </row>
    <row r="83" spans="2:12" x14ac:dyDescent="0.25">
      <c r="B83" s="10">
        <v>218</v>
      </c>
      <c r="C83" t="s">
        <v>96</v>
      </c>
      <c r="L83" s="131">
        <f t="shared" si="8"/>
        <v>0</v>
      </c>
    </row>
    <row r="84" spans="2:12" x14ac:dyDescent="0.25">
      <c r="B84" s="10"/>
      <c r="C84" t="s">
        <v>87</v>
      </c>
      <c r="L84" s="131">
        <f t="shared" si="8"/>
        <v>0</v>
      </c>
    </row>
    <row r="85" spans="2:12" ht="15.75" thickBot="1" x14ac:dyDescent="0.3">
      <c r="B85" s="10"/>
      <c r="C85" t="s">
        <v>92</v>
      </c>
      <c r="H85" s="136">
        <f>+SUM(H80:H84)</f>
        <v>0</v>
      </c>
      <c r="J85" s="136">
        <f>+SUM(J80:J84)</f>
        <v>0</v>
      </c>
      <c r="L85" s="136">
        <f>+SUM(L80:L84)</f>
        <v>0</v>
      </c>
    </row>
    <row r="86" spans="2:12" ht="15.75" thickTop="1" x14ac:dyDescent="0.25">
      <c r="B86" s="10"/>
      <c r="C86" t="s">
        <v>92</v>
      </c>
    </row>
    <row r="87" spans="2:12" x14ac:dyDescent="0.25">
      <c r="B87" s="16">
        <v>10</v>
      </c>
      <c r="C87" s="14" t="s">
        <v>351</v>
      </c>
    </row>
    <row r="88" spans="2:12" x14ac:dyDescent="0.25">
      <c r="B88" s="10">
        <v>220</v>
      </c>
      <c r="C88" t="s">
        <v>99</v>
      </c>
      <c r="L88" s="131">
        <f t="shared" ref="L88:L93" si="9">J88-H88</f>
        <v>0</v>
      </c>
    </row>
    <row r="89" spans="2:12" x14ac:dyDescent="0.25">
      <c r="B89" s="10">
        <v>224</v>
      </c>
      <c r="C89" t="s">
        <v>100</v>
      </c>
      <c r="L89" s="131">
        <f t="shared" si="9"/>
        <v>0</v>
      </c>
    </row>
    <row r="90" spans="2:12" x14ac:dyDescent="0.25">
      <c r="B90" s="10">
        <v>226</v>
      </c>
      <c r="C90" t="s">
        <v>101</v>
      </c>
      <c r="L90" s="131">
        <f t="shared" si="9"/>
        <v>0</v>
      </c>
    </row>
    <row r="91" spans="2:12" x14ac:dyDescent="0.25">
      <c r="B91" s="10"/>
      <c r="C91" t="s">
        <v>86</v>
      </c>
      <c r="L91" s="131">
        <f t="shared" si="9"/>
        <v>0</v>
      </c>
    </row>
    <row r="92" spans="2:12" x14ac:dyDescent="0.25">
      <c r="B92" s="10"/>
      <c r="C92" t="s">
        <v>102</v>
      </c>
      <c r="L92" s="131">
        <f t="shared" si="9"/>
        <v>0</v>
      </c>
    </row>
    <row r="93" spans="2:12" x14ac:dyDescent="0.25">
      <c r="B93" s="10"/>
      <c r="C93" t="s">
        <v>87</v>
      </c>
      <c r="L93" s="131">
        <f t="shared" si="9"/>
        <v>0</v>
      </c>
    </row>
    <row r="94" spans="2:12" ht="15.75" thickBot="1" x14ac:dyDescent="0.3">
      <c r="B94" s="10"/>
      <c r="C94" t="s">
        <v>92</v>
      </c>
      <c r="H94" s="136">
        <f>+SUM(H87:H93)</f>
        <v>0</v>
      </c>
      <c r="J94" s="136">
        <f>+SUM(J87:J93)</f>
        <v>0</v>
      </c>
      <c r="L94" s="136">
        <f>+SUM(L87:L93)</f>
        <v>0</v>
      </c>
    </row>
    <row r="95" spans="2:12" ht="15.75" thickTop="1" x14ac:dyDescent="0.25">
      <c r="B95" s="10"/>
    </row>
    <row r="96" spans="2:12" x14ac:dyDescent="0.25">
      <c r="B96" s="16">
        <v>15</v>
      </c>
      <c r="C96" s="14" t="s">
        <v>46</v>
      </c>
    </row>
    <row r="97" spans="2:12" x14ac:dyDescent="0.25">
      <c r="B97" s="10">
        <v>290</v>
      </c>
      <c r="C97" t="s">
        <v>103</v>
      </c>
      <c r="J97" s="131">
        <f>+'Lønrelaterede omkostninger'!I71</f>
        <v>0</v>
      </c>
      <c r="L97" s="131">
        <f t="shared" ref="L97:L99" si="10">J97-H97</f>
        <v>0</v>
      </c>
    </row>
    <row r="98" spans="2:12" x14ac:dyDescent="0.25">
      <c r="B98" s="10" t="s">
        <v>290</v>
      </c>
      <c r="C98" t="s">
        <v>104</v>
      </c>
      <c r="J98" s="131">
        <f>+'Lønrelaterede omkostninger'!J71</f>
        <v>0</v>
      </c>
      <c r="L98" s="131">
        <f t="shared" si="10"/>
        <v>0</v>
      </c>
    </row>
    <row r="99" spans="2:12" x14ac:dyDescent="0.25">
      <c r="B99" s="10">
        <v>291</v>
      </c>
      <c r="C99" t="s">
        <v>105</v>
      </c>
      <c r="J99" s="131">
        <f>+'Lønrelaterede omkostninger'!H95</f>
        <v>0</v>
      </c>
      <c r="L99" s="131">
        <f t="shared" si="10"/>
        <v>0</v>
      </c>
    </row>
    <row r="100" spans="2:12" ht="15.75" thickBot="1" x14ac:dyDescent="0.3">
      <c r="B100" s="10"/>
      <c r="C100" t="s">
        <v>92</v>
      </c>
      <c r="H100" s="136">
        <f>SUM(H97:H99)</f>
        <v>0</v>
      </c>
      <c r="J100" s="136">
        <f>SUM(J97:J99)</f>
        <v>0</v>
      </c>
      <c r="L100" s="136">
        <f>SUM(L97:L99)</f>
        <v>0</v>
      </c>
    </row>
    <row r="101" spans="2:12" ht="15.75" thickTop="1" x14ac:dyDescent="0.25">
      <c r="B101" s="10"/>
    </row>
    <row r="102" spans="2:12" x14ac:dyDescent="0.25">
      <c r="B102" s="16">
        <v>16</v>
      </c>
      <c r="C102" s="14" t="s">
        <v>47</v>
      </c>
    </row>
    <row r="103" spans="2:12" x14ac:dyDescent="0.25">
      <c r="B103" s="10">
        <v>300</v>
      </c>
      <c r="C103" t="s">
        <v>106</v>
      </c>
      <c r="L103" s="131">
        <f t="shared" ref="L103:L115" si="11">J103-H103</f>
        <v>0</v>
      </c>
    </row>
    <row r="104" spans="2:12" x14ac:dyDescent="0.25">
      <c r="B104" s="10">
        <v>302</v>
      </c>
      <c r="C104" t="s">
        <v>107</v>
      </c>
      <c r="L104" s="131">
        <f t="shared" si="11"/>
        <v>0</v>
      </c>
    </row>
    <row r="105" spans="2:12" x14ac:dyDescent="0.25">
      <c r="B105" s="10">
        <v>304</v>
      </c>
      <c r="C105" t="s">
        <v>108</v>
      </c>
      <c r="L105" s="131">
        <f t="shared" si="11"/>
        <v>0</v>
      </c>
    </row>
    <row r="106" spans="2:12" x14ac:dyDescent="0.25">
      <c r="B106" s="10">
        <v>308</v>
      </c>
      <c r="C106" t="s">
        <v>109</v>
      </c>
      <c r="L106" s="131">
        <f t="shared" si="11"/>
        <v>0</v>
      </c>
    </row>
    <row r="107" spans="2:12" x14ac:dyDescent="0.25">
      <c r="B107" s="10">
        <v>320</v>
      </c>
      <c r="C107" t="s">
        <v>110</v>
      </c>
      <c r="L107" s="131">
        <f t="shared" si="11"/>
        <v>0</v>
      </c>
    </row>
    <row r="108" spans="2:12" x14ac:dyDescent="0.25">
      <c r="B108" s="10"/>
      <c r="C108" t="s">
        <v>111</v>
      </c>
      <c r="L108" s="131">
        <f t="shared" si="11"/>
        <v>0</v>
      </c>
    </row>
    <row r="109" spans="2:12" x14ac:dyDescent="0.25">
      <c r="B109" s="10">
        <v>321</v>
      </c>
      <c r="C109" t="s">
        <v>112</v>
      </c>
      <c r="L109" s="131">
        <f t="shared" si="11"/>
        <v>0</v>
      </c>
    </row>
    <row r="110" spans="2:12" x14ac:dyDescent="0.25">
      <c r="B110" s="10">
        <v>330</v>
      </c>
      <c r="C110" t="s">
        <v>113</v>
      </c>
      <c r="L110" s="131">
        <f t="shared" si="11"/>
        <v>0</v>
      </c>
    </row>
    <row r="111" spans="2:12" x14ac:dyDescent="0.25">
      <c r="B111" s="10">
        <v>333</v>
      </c>
      <c r="C111" t="s">
        <v>114</v>
      </c>
      <c r="L111" s="131">
        <f t="shared" si="11"/>
        <v>0</v>
      </c>
    </row>
    <row r="112" spans="2:12" x14ac:dyDescent="0.25">
      <c r="B112" s="10">
        <v>335</v>
      </c>
      <c r="C112" t="s">
        <v>115</v>
      </c>
      <c r="L112" s="131">
        <f t="shared" si="11"/>
        <v>0</v>
      </c>
    </row>
    <row r="113" spans="2:12" x14ac:dyDescent="0.25">
      <c r="B113" s="10">
        <v>336</v>
      </c>
      <c r="C113" t="s">
        <v>116</v>
      </c>
      <c r="L113" s="131">
        <f t="shared" si="11"/>
        <v>0</v>
      </c>
    </row>
    <row r="114" spans="2:12" x14ac:dyDescent="0.25">
      <c r="B114" s="10">
        <v>340</v>
      </c>
      <c r="C114" t="s">
        <v>203</v>
      </c>
      <c r="L114" s="131">
        <f t="shared" si="11"/>
        <v>0</v>
      </c>
    </row>
    <row r="115" spans="2:12" x14ac:dyDescent="0.25">
      <c r="B115" s="10">
        <v>348</v>
      </c>
      <c r="C115" t="s">
        <v>117</v>
      </c>
      <c r="L115" s="131">
        <f t="shared" si="11"/>
        <v>0</v>
      </c>
    </row>
    <row r="116" spans="2:12" ht="15.75" thickBot="1" x14ac:dyDescent="0.3">
      <c r="B116" s="10"/>
      <c r="C116" t="s">
        <v>92</v>
      </c>
      <c r="H116" s="136">
        <f>+SUM(H102:H115)</f>
        <v>0</v>
      </c>
      <c r="J116" s="136">
        <f>+SUM(J102:J115)</f>
        <v>0</v>
      </c>
      <c r="L116" s="136">
        <f>+SUM(L102:L115)</f>
        <v>0</v>
      </c>
    </row>
    <row r="117" spans="2:12" ht="15.75" thickTop="1" x14ac:dyDescent="0.25">
      <c r="B117" s="10"/>
    </row>
    <row r="118" spans="2:12" x14ac:dyDescent="0.25">
      <c r="B118" s="16">
        <v>17</v>
      </c>
      <c r="C118" s="14" t="s">
        <v>352</v>
      </c>
    </row>
    <row r="119" spans="2:12" x14ac:dyDescent="0.25">
      <c r="B119" s="10">
        <v>360</v>
      </c>
      <c r="C119" t="s">
        <v>118</v>
      </c>
      <c r="L119" s="131">
        <f t="shared" ref="L119:L122" si="12">J119-H119</f>
        <v>0</v>
      </c>
    </row>
    <row r="120" spans="2:12" x14ac:dyDescent="0.25">
      <c r="B120" s="10">
        <v>370</v>
      </c>
      <c r="C120" t="s">
        <v>119</v>
      </c>
      <c r="L120" s="131">
        <f t="shared" si="12"/>
        <v>0</v>
      </c>
    </row>
    <row r="121" spans="2:12" x14ac:dyDescent="0.25">
      <c r="B121" s="10">
        <v>381</v>
      </c>
      <c r="C121" t="s">
        <v>120</v>
      </c>
      <c r="L121" s="131">
        <f t="shared" si="12"/>
        <v>0</v>
      </c>
    </row>
    <row r="122" spans="2:12" x14ac:dyDescent="0.25">
      <c r="B122" s="10">
        <v>389</v>
      </c>
      <c r="C122" t="s">
        <v>121</v>
      </c>
      <c r="L122" s="131">
        <f t="shared" si="12"/>
        <v>0</v>
      </c>
    </row>
    <row r="123" spans="2:12" ht="15.75" thickBot="1" x14ac:dyDescent="0.3">
      <c r="B123" s="10"/>
      <c r="C123" t="s">
        <v>92</v>
      </c>
      <c r="H123" s="136">
        <f>+SUM(H118:H122)</f>
        <v>0</v>
      </c>
      <c r="J123" s="136">
        <f>+SUM(J118:J122)</f>
        <v>0</v>
      </c>
      <c r="L123" s="136">
        <f>+SUM(L118:L122)</f>
        <v>0</v>
      </c>
    </row>
    <row r="124" spans="2:12" ht="15.75" thickTop="1" x14ac:dyDescent="0.25">
      <c r="B124" s="10"/>
    </row>
    <row r="125" spans="2:12" x14ac:dyDescent="0.25">
      <c r="B125" s="16">
        <v>21</v>
      </c>
      <c r="C125" s="14" t="s">
        <v>48</v>
      </c>
    </row>
    <row r="126" spans="2:12" x14ac:dyDescent="0.25">
      <c r="B126" s="10">
        <v>550</v>
      </c>
      <c r="C126" t="s">
        <v>122</v>
      </c>
      <c r="L126" s="131">
        <f t="shared" ref="L126:L130" si="13">J126-H126</f>
        <v>0</v>
      </c>
    </row>
    <row r="127" spans="2:12" x14ac:dyDescent="0.25">
      <c r="B127" s="10">
        <v>555</v>
      </c>
      <c r="C127" t="s">
        <v>123</v>
      </c>
      <c r="L127" s="131">
        <f t="shared" si="13"/>
        <v>0</v>
      </c>
    </row>
    <row r="128" spans="2:12" x14ac:dyDescent="0.25">
      <c r="B128" s="10">
        <v>570</v>
      </c>
      <c r="C128" t="s">
        <v>124</v>
      </c>
      <c r="L128" s="131">
        <f t="shared" si="13"/>
        <v>0</v>
      </c>
    </row>
    <row r="129" spans="2:12" x14ac:dyDescent="0.25">
      <c r="B129" s="10">
        <v>580</v>
      </c>
      <c r="C129" t="s">
        <v>125</v>
      </c>
      <c r="L129" s="131">
        <f t="shared" si="13"/>
        <v>0</v>
      </c>
    </row>
    <row r="130" spans="2:12" x14ac:dyDescent="0.25">
      <c r="B130" s="10">
        <v>598</v>
      </c>
      <c r="C130" t="s">
        <v>126</v>
      </c>
      <c r="L130" s="131">
        <f t="shared" si="13"/>
        <v>0</v>
      </c>
    </row>
    <row r="131" spans="2:12" ht="15.75" thickBot="1" x14ac:dyDescent="0.3">
      <c r="B131" s="10"/>
      <c r="C131" t="s">
        <v>92</v>
      </c>
      <c r="H131" s="136">
        <f>+SUM(H126:H130)</f>
        <v>0</v>
      </c>
      <c r="J131" s="136">
        <f>+SUM(J126:J130)</f>
        <v>0</v>
      </c>
      <c r="L131" s="136">
        <f>+SUM(L126:L130)</f>
        <v>0</v>
      </c>
    </row>
    <row r="132" spans="2:12" ht="15.75" thickTop="1" x14ac:dyDescent="0.25">
      <c r="B132" s="10"/>
    </row>
    <row r="133" spans="2:12" x14ac:dyDescent="0.25">
      <c r="B133" s="16">
        <v>22</v>
      </c>
      <c r="C133" s="14" t="s">
        <v>353</v>
      </c>
    </row>
    <row r="134" spans="2:12" x14ac:dyDescent="0.25">
      <c r="B134" s="10">
        <v>600</v>
      </c>
      <c r="C134" t="s">
        <v>127</v>
      </c>
      <c r="L134" s="131">
        <f t="shared" ref="L134:L145" si="14">J134-H134</f>
        <v>0</v>
      </c>
    </row>
    <row r="135" spans="2:12" x14ac:dyDescent="0.25">
      <c r="B135" s="10"/>
      <c r="C135" t="s">
        <v>128</v>
      </c>
      <c r="L135" s="131">
        <f t="shared" si="14"/>
        <v>0</v>
      </c>
    </row>
    <row r="136" spans="2:12" x14ac:dyDescent="0.25">
      <c r="B136" s="10">
        <v>610</v>
      </c>
      <c r="C136" t="s">
        <v>129</v>
      </c>
      <c r="L136" s="131">
        <f t="shared" si="14"/>
        <v>0</v>
      </c>
    </row>
    <row r="137" spans="2:12" x14ac:dyDescent="0.25">
      <c r="B137" s="10">
        <v>612</v>
      </c>
      <c r="C137" t="s">
        <v>130</v>
      </c>
      <c r="L137" s="131">
        <f t="shared" si="14"/>
        <v>0</v>
      </c>
    </row>
    <row r="138" spans="2:12" x14ac:dyDescent="0.25">
      <c r="B138" s="10">
        <v>614</v>
      </c>
      <c r="C138" t="s">
        <v>131</v>
      </c>
      <c r="L138" s="131">
        <f t="shared" si="14"/>
        <v>0</v>
      </c>
    </row>
    <row r="139" spans="2:12" x14ac:dyDescent="0.25">
      <c r="B139" s="10">
        <v>620</v>
      </c>
      <c r="C139" t="s">
        <v>67</v>
      </c>
      <c r="L139" s="131">
        <f t="shared" si="14"/>
        <v>0</v>
      </c>
    </row>
    <row r="140" spans="2:12" x14ac:dyDescent="0.25">
      <c r="B140" s="10">
        <v>622</v>
      </c>
      <c r="C140" t="s">
        <v>132</v>
      </c>
      <c r="L140" s="131">
        <f t="shared" si="14"/>
        <v>0</v>
      </c>
    </row>
    <row r="141" spans="2:12" x14ac:dyDescent="0.25">
      <c r="B141" s="10">
        <v>630</v>
      </c>
      <c r="C141" t="s">
        <v>133</v>
      </c>
      <c r="L141" s="131">
        <f t="shared" si="14"/>
        <v>0</v>
      </c>
    </row>
    <row r="142" spans="2:12" x14ac:dyDescent="0.25">
      <c r="B142" s="10">
        <v>632</v>
      </c>
      <c r="C142" t="s">
        <v>134</v>
      </c>
      <c r="L142" s="131">
        <f t="shared" si="14"/>
        <v>0</v>
      </c>
    </row>
    <row r="143" spans="2:12" x14ac:dyDescent="0.25">
      <c r="B143" s="10">
        <v>633</v>
      </c>
      <c r="C143" t="s">
        <v>135</v>
      </c>
      <c r="L143" s="131">
        <f t="shared" si="14"/>
        <v>0</v>
      </c>
    </row>
    <row r="144" spans="2:12" x14ac:dyDescent="0.25">
      <c r="B144" s="10">
        <v>640</v>
      </c>
      <c r="C144" t="s">
        <v>136</v>
      </c>
      <c r="L144" s="131">
        <f t="shared" si="14"/>
        <v>0</v>
      </c>
    </row>
    <row r="145" spans="2:12" x14ac:dyDescent="0.25">
      <c r="B145" s="10">
        <v>648</v>
      </c>
      <c r="C145" t="s">
        <v>137</v>
      </c>
      <c r="L145" s="131">
        <f t="shared" si="14"/>
        <v>0</v>
      </c>
    </row>
    <row r="146" spans="2:12" ht="15.75" thickBot="1" x14ac:dyDescent="0.3">
      <c r="B146" s="10"/>
      <c r="C146" t="s">
        <v>92</v>
      </c>
      <c r="H146" s="136">
        <f>+SUM(H133:H145)</f>
        <v>0</v>
      </c>
      <c r="J146" s="136">
        <f>+SUM(J133:J145)</f>
        <v>0</v>
      </c>
      <c r="L146" s="136">
        <f>+SUM(L133:L145)</f>
        <v>0</v>
      </c>
    </row>
    <row r="147" spans="2:12" ht="15.75" thickTop="1" x14ac:dyDescent="0.25">
      <c r="B147" s="10"/>
    </row>
    <row r="148" spans="2:12" x14ac:dyDescent="0.25">
      <c r="B148" s="16">
        <v>23</v>
      </c>
      <c r="C148" s="14" t="s">
        <v>49</v>
      </c>
    </row>
    <row r="149" spans="2:12" x14ac:dyDescent="0.25">
      <c r="B149" s="10">
        <v>650</v>
      </c>
      <c r="C149" t="s">
        <v>69</v>
      </c>
      <c r="L149" s="131">
        <f t="shared" ref="L149:L152" si="15">J149-H149</f>
        <v>0</v>
      </c>
    </row>
    <row r="150" spans="2:12" x14ac:dyDescent="0.25">
      <c r="B150" s="10">
        <v>660</v>
      </c>
      <c r="C150" t="s">
        <v>138</v>
      </c>
      <c r="L150" s="131">
        <f t="shared" si="15"/>
        <v>0</v>
      </c>
    </row>
    <row r="151" spans="2:12" x14ac:dyDescent="0.25">
      <c r="B151" s="10">
        <v>665</v>
      </c>
      <c r="C151" t="s">
        <v>204</v>
      </c>
      <c r="L151" s="131">
        <f t="shared" si="15"/>
        <v>0</v>
      </c>
    </row>
    <row r="152" spans="2:12" x14ac:dyDescent="0.25">
      <c r="B152" s="10">
        <v>698</v>
      </c>
      <c r="C152" t="s">
        <v>139</v>
      </c>
      <c r="L152" s="131">
        <f t="shared" si="15"/>
        <v>0</v>
      </c>
    </row>
    <row r="153" spans="2:12" ht="15.75" thickBot="1" x14ac:dyDescent="0.3">
      <c r="B153" s="10"/>
      <c r="C153" t="s">
        <v>92</v>
      </c>
      <c r="H153" s="136">
        <f>+SUM(H148:H152)</f>
        <v>0</v>
      </c>
      <c r="J153" s="136">
        <f>+SUM(J148:J152)</f>
        <v>0</v>
      </c>
      <c r="L153" s="136">
        <f>+SUM(L148:L152)</f>
        <v>0</v>
      </c>
    </row>
    <row r="154" spans="2:12" ht="15.75" thickTop="1" x14ac:dyDescent="0.25">
      <c r="B154" s="10"/>
    </row>
    <row r="155" spans="2:12" x14ac:dyDescent="0.25">
      <c r="B155" s="16">
        <v>24</v>
      </c>
      <c r="C155" s="14" t="s">
        <v>140</v>
      </c>
    </row>
    <row r="156" spans="2:12" x14ac:dyDescent="0.25">
      <c r="B156" s="10">
        <v>701</v>
      </c>
      <c r="C156" t="s">
        <v>141</v>
      </c>
      <c r="L156" s="131">
        <f t="shared" ref="L156:L169" si="16">J156-H156</f>
        <v>0</v>
      </c>
    </row>
    <row r="157" spans="2:12" x14ac:dyDescent="0.25">
      <c r="B157" s="10">
        <v>702</v>
      </c>
      <c r="C157" t="s">
        <v>142</v>
      </c>
      <c r="L157" s="131">
        <f t="shared" si="16"/>
        <v>0</v>
      </c>
    </row>
    <row r="158" spans="2:12" x14ac:dyDescent="0.25">
      <c r="B158" s="10">
        <v>704</v>
      </c>
      <c r="C158" t="s">
        <v>143</v>
      </c>
      <c r="L158" s="131">
        <f t="shared" si="16"/>
        <v>0</v>
      </c>
    </row>
    <row r="159" spans="2:12" x14ac:dyDescent="0.25">
      <c r="B159" s="10">
        <v>707</v>
      </c>
      <c r="C159" t="s">
        <v>144</v>
      </c>
      <c r="L159" s="131">
        <f t="shared" si="16"/>
        <v>0</v>
      </c>
    </row>
    <row r="160" spans="2:12" x14ac:dyDescent="0.25">
      <c r="B160" s="10">
        <v>708</v>
      </c>
      <c r="C160" t="s">
        <v>205</v>
      </c>
      <c r="L160" s="131">
        <f t="shared" si="16"/>
        <v>0</v>
      </c>
    </row>
    <row r="161" spans="2:12" x14ac:dyDescent="0.25">
      <c r="B161" s="10">
        <v>710</v>
      </c>
      <c r="C161" t="s">
        <v>145</v>
      </c>
      <c r="L161" s="131">
        <f t="shared" si="16"/>
        <v>0</v>
      </c>
    </row>
    <row r="162" spans="2:12" x14ac:dyDescent="0.25">
      <c r="B162" s="10">
        <v>712</v>
      </c>
      <c r="C162" t="s">
        <v>146</v>
      </c>
      <c r="L162" s="131">
        <f t="shared" si="16"/>
        <v>0</v>
      </c>
    </row>
    <row r="163" spans="2:12" x14ac:dyDescent="0.25">
      <c r="B163" s="10">
        <v>713</v>
      </c>
      <c r="C163" t="s">
        <v>147</v>
      </c>
      <c r="L163" s="131">
        <f t="shared" si="16"/>
        <v>0</v>
      </c>
    </row>
    <row r="164" spans="2:12" x14ac:dyDescent="0.25">
      <c r="B164" s="10">
        <v>720</v>
      </c>
      <c r="C164" t="s">
        <v>148</v>
      </c>
      <c r="L164" s="131">
        <f t="shared" si="16"/>
        <v>0</v>
      </c>
    </row>
    <row r="165" spans="2:12" x14ac:dyDescent="0.25">
      <c r="B165" s="10">
        <v>725</v>
      </c>
      <c r="C165" t="s">
        <v>149</v>
      </c>
      <c r="L165" s="131">
        <f t="shared" si="16"/>
        <v>0</v>
      </c>
    </row>
    <row r="166" spans="2:12" x14ac:dyDescent="0.25">
      <c r="B166" s="10">
        <v>726</v>
      </c>
      <c r="C166" t="s">
        <v>150</v>
      </c>
      <c r="L166" s="131">
        <f t="shared" si="16"/>
        <v>0</v>
      </c>
    </row>
    <row r="167" spans="2:12" x14ac:dyDescent="0.25">
      <c r="B167" s="10">
        <v>727</v>
      </c>
      <c r="C167" t="s">
        <v>151</v>
      </c>
      <c r="L167" s="131">
        <f t="shared" si="16"/>
        <v>0</v>
      </c>
    </row>
    <row r="168" spans="2:12" x14ac:dyDescent="0.25">
      <c r="B168" s="10">
        <v>728</v>
      </c>
      <c r="C168" t="s">
        <v>152</v>
      </c>
      <c r="L168" s="131">
        <f t="shared" si="16"/>
        <v>0</v>
      </c>
    </row>
    <row r="169" spans="2:12" x14ac:dyDescent="0.25">
      <c r="B169" s="10">
        <v>729</v>
      </c>
      <c r="C169" t="s">
        <v>121</v>
      </c>
      <c r="L169" s="131">
        <f t="shared" si="16"/>
        <v>0</v>
      </c>
    </row>
    <row r="170" spans="2:12" ht="15.75" thickBot="1" x14ac:dyDescent="0.3">
      <c r="B170" s="10"/>
      <c r="C170" t="s">
        <v>92</v>
      </c>
      <c r="H170" s="136">
        <f>+SUM(H155:H169)</f>
        <v>0</v>
      </c>
      <c r="J170" s="136">
        <f>+SUM(J155:J169)</f>
        <v>0</v>
      </c>
      <c r="L170" s="136">
        <f>+SUM(L155:L169)</f>
        <v>0</v>
      </c>
    </row>
    <row r="171" spans="2:12" ht="15.75" thickTop="1" x14ac:dyDescent="0.25">
      <c r="B171" s="10"/>
    </row>
    <row r="172" spans="2:12" x14ac:dyDescent="0.25">
      <c r="B172" s="16">
        <v>25</v>
      </c>
      <c r="C172" s="14" t="s">
        <v>354</v>
      </c>
    </row>
    <row r="173" spans="2:12" x14ac:dyDescent="0.25">
      <c r="B173" s="10">
        <v>730</v>
      </c>
      <c r="C173" t="s">
        <v>153</v>
      </c>
      <c r="L173" s="131">
        <f t="shared" ref="L173:L181" si="17">J173-H173</f>
        <v>0</v>
      </c>
    </row>
    <row r="174" spans="2:12" x14ac:dyDescent="0.25">
      <c r="B174" s="10">
        <v>732</v>
      </c>
      <c r="C174" t="s">
        <v>154</v>
      </c>
      <c r="L174" s="131">
        <f t="shared" si="17"/>
        <v>0</v>
      </c>
    </row>
    <row r="175" spans="2:12" x14ac:dyDescent="0.25">
      <c r="B175" s="10">
        <v>733</v>
      </c>
      <c r="C175" t="s">
        <v>155</v>
      </c>
      <c r="L175" s="131">
        <f t="shared" si="17"/>
        <v>0</v>
      </c>
    </row>
    <row r="176" spans="2:12" x14ac:dyDescent="0.25">
      <c r="B176" s="10">
        <v>739</v>
      </c>
      <c r="C176" t="s">
        <v>156</v>
      </c>
      <c r="L176" s="131">
        <f t="shared" si="17"/>
        <v>0</v>
      </c>
    </row>
    <row r="177" spans="2:12" x14ac:dyDescent="0.25">
      <c r="B177" s="10">
        <v>740</v>
      </c>
      <c r="C177" t="s">
        <v>157</v>
      </c>
      <c r="L177" s="131">
        <f t="shared" si="17"/>
        <v>0</v>
      </c>
    </row>
    <row r="178" spans="2:12" x14ac:dyDescent="0.25">
      <c r="B178" s="10">
        <v>746</v>
      </c>
      <c r="C178" t="s">
        <v>158</v>
      </c>
      <c r="L178" s="131">
        <f t="shared" si="17"/>
        <v>0</v>
      </c>
    </row>
    <row r="179" spans="2:12" x14ac:dyDescent="0.25">
      <c r="B179" s="10">
        <v>747</v>
      </c>
      <c r="C179" t="s">
        <v>57</v>
      </c>
      <c r="L179" s="131">
        <f t="shared" si="17"/>
        <v>0</v>
      </c>
    </row>
    <row r="180" spans="2:12" x14ac:dyDescent="0.25">
      <c r="B180" s="10">
        <v>749</v>
      </c>
      <c r="C180" t="s">
        <v>159</v>
      </c>
      <c r="L180" s="131">
        <f t="shared" si="17"/>
        <v>0</v>
      </c>
    </row>
    <row r="181" spans="2:12" x14ac:dyDescent="0.25">
      <c r="B181" s="10" t="s">
        <v>297</v>
      </c>
      <c r="C181" t="s">
        <v>104</v>
      </c>
      <c r="L181" s="131">
        <f t="shared" si="17"/>
        <v>0</v>
      </c>
    </row>
    <row r="182" spans="2:12" ht="15.75" thickBot="1" x14ac:dyDescent="0.3">
      <c r="B182" s="10"/>
      <c r="C182" t="s">
        <v>92</v>
      </c>
      <c r="H182" s="136">
        <f>+SUM(H172:H181)</f>
        <v>0</v>
      </c>
      <c r="J182" s="136">
        <f>+SUM(J172:J181)</f>
        <v>0</v>
      </c>
      <c r="L182" s="136">
        <f>+SUM(L172:L181)</f>
        <v>0</v>
      </c>
    </row>
    <row r="183" spans="2:12" ht="15.75" thickTop="1" x14ac:dyDescent="0.25">
      <c r="B183" s="10"/>
    </row>
    <row r="184" spans="2:12" x14ac:dyDescent="0.25">
      <c r="B184" s="16">
        <v>26</v>
      </c>
      <c r="C184" s="14" t="s">
        <v>355</v>
      </c>
    </row>
    <row r="185" spans="2:12" x14ac:dyDescent="0.25">
      <c r="B185" s="10">
        <v>764</v>
      </c>
      <c r="C185" t="s">
        <v>160</v>
      </c>
      <c r="L185" s="131">
        <f t="shared" ref="L185:L194" si="18">J185-H185</f>
        <v>0</v>
      </c>
    </row>
    <row r="186" spans="2:12" x14ac:dyDescent="0.25">
      <c r="B186" s="10"/>
      <c r="C186" t="s">
        <v>161</v>
      </c>
      <c r="L186" s="131">
        <f t="shared" si="18"/>
        <v>0</v>
      </c>
    </row>
    <row r="187" spans="2:12" x14ac:dyDescent="0.25">
      <c r="B187" s="10">
        <v>773</v>
      </c>
      <c r="C187" t="s">
        <v>162</v>
      </c>
      <c r="L187" s="131">
        <f t="shared" si="18"/>
        <v>0</v>
      </c>
    </row>
    <row r="188" spans="2:12" x14ac:dyDescent="0.25">
      <c r="B188" s="10">
        <v>781</v>
      </c>
      <c r="C188" t="s">
        <v>163</v>
      </c>
      <c r="L188" s="131">
        <f t="shared" si="18"/>
        <v>0</v>
      </c>
    </row>
    <row r="189" spans="2:12" x14ac:dyDescent="0.25">
      <c r="B189" s="10">
        <v>784</v>
      </c>
      <c r="C189" t="s">
        <v>164</v>
      </c>
      <c r="L189" s="131">
        <f t="shared" si="18"/>
        <v>0</v>
      </c>
    </row>
    <row r="190" spans="2:12" x14ac:dyDescent="0.25">
      <c r="B190" s="10">
        <v>785</v>
      </c>
      <c r="C190" t="s">
        <v>165</v>
      </c>
      <c r="L190" s="131">
        <f t="shared" si="18"/>
        <v>0</v>
      </c>
    </row>
    <row r="191" spans="2:12" x14ac:dyDescent="0.25">
      <c r="B191" s="10">
        <v>788</v>
      </c>
      <c r="C191" t="s">
        <v>166</v>
      </c>
      <c r="L191" s="131">
        <f t="shared" si="18"/>
        <v>0</v>
      </c>
    </row>
    <row r="192" spans="2:12" x14ac:dyDescent="0.25">
      <c r="B192" s="10">
        <v>789</v>
      </c>
      <c r="C192" t="s">
        <v>167</v>
      </c>
      <c r="L192" s="131">
        <f t="shared" si="18"/>
        <v>0</v>
      </c>
    </row>
    <row r="193" spans="2:12" x14ac:dyDescent="0.25">
      <c r="B193" s="10">
        <v>791</v>
      </c>
      <c r="C193" t="s">
        <v>168</v>
      </c>
      <c r="L193" s="131">
        <f t="shared" si="18"/>
        <v>0</v>
      </c>
    </row>
    <row r="194" spans="2:12" x14ac:dyDescent="0.25">
      <c r="B194" s="10"/>
      <c r="C194" t="s">
        <v>87</v>
      </c>
      <c r="L194" s="131">
        <f t="shared" si="18"/>
        <v>0</v>
      </c>
    </row>
    <row r="195" spans="2:12" ht="15.75" thickBot="1" x14ac:dyDescent="0.3">
      <c r="B195" s="10"/>
      <c r="C195" t="s">
        <v>92</v>
      </c>
      <c r="H195" s="136">
        <f>+SUM(H185:H194)</f>
        <v>0</v>
      </c>
      <c r="J195" s="136">
        <f>+SUM(J185:J194)</f>
        <v>0</v>
      </c>
      <c r="L195" s="136">
        <f>+SUM(L185:L194)</f>
        <v>0</v>
      </c>
    </row>
    <row r="196" spans="2:12" ht="15.75" thickTop="1" x14ac:dyDescent="0.25">
      <c r="B196" s="10"/>
    </row>
    <row r="197" spans="2:12" x14ac:dyDescent="0.25">
      <c r="B197" s="16">
        <v>27</v>
      </c>
      <c r="C197" s="14" t="s">
        <v>50</v>
      </c>
    </row>
    <row r="198" spans="2:12" x14ac:dyDescent="0.25">
      <c r="B198" s="10">
        <v>800</v>
      </c>
      <c r="C198" t="s">
        <v>169</v>
      </c>
      <c r="L198" s="131">
        <f t="shared" ref="L198:L205" si="19">J198-H198</f>
        <v>0</v>
      </c>
    </row>
    <row r="199" spans="2:12" x14ac:dyDescent="0.25">
      <c r="B199" s="10">
        <v>801</v>
      </c>
      <c r="C199" t="s">
        <v>170</v>
      </c>
      <c r="L199" s="131">
        <f t="shared" si="19"/>
        <v>0</v>
      </c>
    </row>
    <row r="200" spans="2:12" x14ac:dyDescent="0.25">
      <c r="B200" s="10">
        <v>803</v>
      </c>
      <c r="C200" t="s">
        <v>171</v>
      </c>
      <c r="L200" s="131">
        <f t="shared" si="19"/>
        <v>0</v>
      </c>
    </row>
    <row r="201" spans="2:12" x14ac:dyDescent="0.25">
      <c r="B201" s="10">
        <v>804</v>
      </c>
      <c r="C201" t="s">
        <v>172</v>
      </c>
      <c r="L201" s="131">
        <f t="shared" si="19"/>
        <v>0</v>
      </c>
    </row>
    <row r="202" spans="2:12" x14ac:dyDescent="0.25">
      <c r="B202" s="10">
        <v>806</v>
      </c>
      <c r="C202" t="s">
        <v>173</v>
      </c>
      <c r="L202" s="131">
        <f t="shared" si="19"/>
        <v>0</v>
      </c>
    </row>
    <row r="203" spans="2:12" x14ac:dyDescent="0.25">
      <c r="B203" s="10">
        <v>807</v>
      </c>
      <c r="C203" t="s">
        <v>174</v>
      </c>
      <c r="L203" s="131">
        <f t="shared" si="19"/>
        <v>0</v>
      </c>
    </row>
    <row r="204" spans="2:12" x14ac:dyDescent="0.25">
      <c r="B204" s="10">
        <v>808</v>
      </c>
      <c r="C204" t="s">
        <v>175</v>
      </c>
      <c r="L204" s="131">
        <f t="shared" si="19"/>
        <v>0</v>
      </c>
    </row>
    <row r="205" spans="2:12" x14ac:dyDescent="0.25">
      <c r="B205" s="10">
        <v>809</v>
      </c>
      <c r="C205" t="s">
        <v>176</v>
      </c>
      <c r="L205" s="131">
        <f t="shared" si="19"/>
        <v>0</v>
      </c>
    </row>
    <row r="206" spans="2:12" ht="15.75" thickBot="1" x14ac:dyDescent="0.3">
      <c r="B206" s="10"/>
      <c r="C206" t="s">
        <v>92</v>
      </c>
      <c r="H206" s="136">
        <f>+SUM(H197:H205)</f>
        <v>0</v>
      </c>
      <c r="J206" s="136">
        <f>+SUM(J197:J205)</f>
        <v>0</v>
      </c>
      <c r="L206" s="136">
        <f>+SUM(L197:L205)</f>
        <v>0</v>
      </c>
    </row>
    <row r="207" spans="2:12" ht="15.75" thickTop="1" x14ac:dyDescent="0.25">
      <c r="B207" s="10"/>
    </row>
    <row r="208" spans="2:12" x14ac:dyDescent="0.25">
      <c r="B208" s="16">
        <v>28</v>
      </c>
      <c r="C208" s="14" t="s">
        <v>51</v>
      </c>
    </row>
    <row r="209" spans="2:12" x14ac:dyDescent="0.25">
      <c r="B209" s="10">
        <v>820</v>
      </c>
      <c r="C209" t="s">
        <v>177</v>
      </c>
      <c r="L209" s="131">
        <f t="shared" ref="L209:L212" si="20">J209-H209</f>
        <v>0</v>
      </c>
    </row>
    <row r="210" spans="2:12" x14ac:dyDescent="0.25">
      <c r="B210" s="10">
        <v>822</v>
      </c>
      <c r="C210" t="s">
        <v>178</v>
      </c>
      <c r="L210" s="131">
        <f t="shared" si="20"/>
        <v>0</v>
      </c>
    </row>
    <row r="211" spans="2:12" x14ac:dyDescent="0.25">
      <c r="B211" s="10">
        <v>823</v>
      </c>
      <c r="C211" t="s">
        <v>179</v>
      </c>
      <c r="L211" s="131">
        <f t="shared" si="20"/>
        <v>0</v>
      </c>
    </row>
    <row r="212" spans="2:12" x14ac:dyDescent="0.25">
      <c r="B212" s="10">
        <v>838</v>
      </c>
      <c r="C212" t="s">
        <v>180</v>
      </c>
      <c r="L212" s="131">
        <f t="shared" si="20"/>
        <v>0</v>
      </c>
    </row>
    <row r="213" spans="2:12" ht="15.75" thickBot="1" x14ac:dyDescent="0.3">
      <c r="B213" s="10"/>
      <c r="C213" t="s">
        <v>92</v>
      </c>
      <c r="H213" s="136">
        <f>+SUM(H208:H212)</f>
        <v>0</v>
      </c>
      <c r="J213" s="136">
        <f>+SUM(J208:J212)</f>
        <v>0</v>
      </c>
      <c r="L213" s="136">
        <f>+SUM(L208:L212)</f>
        <v>0</v>
      </c>
    </row>
    <row r="214" spans="2:12" ht="15.75" thickTop="1" x14ac:dyDescent="0.25">
      <c r="B214" s="10"/>
    </row>
    <row r="215" spans="2:12" x14ac:dyDescent="0.25">
      <c r="B215" s="16">
        <v>29</v>
      </c>
      <c r="C215" s="14" t="s">
        <v>181</v>
      </c>
    </row>
    <row r="216" spans="2:12" x14ac:dyDescent="0.25">
      <c r="B216" s="10">
        <v>840</v>
      </c>
      <c r="C216" t="s">
        <v>182</v>
      </c>
      <c r="L216" s="131">
        <f t="shared" ref="L216:L222" si="21">J216-H216</f>
        <v>0</v>
      </c>
    </row>
    <row r="217" spans="2:12" x14ac:dyDescent="0.25">
      <c r="B217" s="10">
        <v>942</v>
      </c>
      <c r="C217" t="s">
        <v>183</v>
      </c>
      <c r="L217" s="131">
        <f t="shared" si="21"/>
        <v>0</v>
      </c>
    </row>
    <row r="218" spans="2:12" x14ac:dyDescent="0.25">
      <c r="B218" s="10">
        <v>844</v>
      </c>
      <c r="C218" t="s">
        <v>184</v>
      </c>
      <c r="L218" s="131">
        <f t="shared" si="21"/>
        <v>0</v>
      </c>
    </row>
    <row r="219" spans="2:12" x14ac:dyDescent="0.25">
      <c r="B219" s="10">
        <v>848</v>
      </c>
      <c r="C219" t="s">
        <v>185</v>
      </c>
      <c r="L219" s="131">
        <f t="shared" si="21"/>
        <v>0</v>
      </c>
    </row>
    <row r="220" spans="2:12" x14ac:dyDescent="0.25">
      <c r="B220" s="10">
        <v>850</v>
      </c>
      <c r="C220" t="s">
        <v>186</v>
      </c>
      <c r="L220" s="131">
        <f t="shared" si="21"/>
        <v>0</v>
      </c>
    </row>
    <row r="221" spans="2:12" x14ac:dyDescent="0.25">
      <c r="B221" s="10">
        <v>852</v>
      </c>
      <c r="C221" t="s">
        <v>187</v>
      </c>
      <c r="L221" s="131">
        <f t="shared" si="21"/>
        <v>0</v>
      </c>
    </row>
    <row r="222" spans="2:12" x14ac:dyDescent="0.25">
      <c r="B222" s="10">
        <v>854</v>
      </c>
      <c r="C222" t="s">
        <v>188</v>
      </c>
      <c r="L222" s="131">
        <f t="shared" si="21"/>
        <v>0</v>
      </c>
    </row>
    <row r="223" spans="2:12" ht="15.75" thickBot="1" x14ac:dyDescent="0.3">
      <c r="B223" s="10"/>
      <c r="C223" t="s">
        <v>92</v>
      </c>
      <c r="H223" s="136">
        <f>+SUM(H214:H222)</f>
        <v>0</v>
      </c>
      <c r="J223" s="136">
        <f>+SUM(J214:J222)</f>
        <v>0</v>
      </c>
      <c r="L223" s="136">
        <f>+SUM(L214:L222)</f>
        <v>0</v>
      </c>
    </row>
    <row r="224" spans="2:12" ht="15.75" thickTop="1" x14ac:dyDescent="0.25">
      <c r="B224" s="10"/>
    </row>
    <row r="225" spans="2:12" x14ac:dyDescent="0.25">
      <c r="B225" s="16">
        <v>30</v>
      </c>
      <c r="C225" s="14" t="s">
        <v>356</v>
      </c>
    </row>
    <row r="226" spans="2:12" x14ac:dyDescent="0.25">
      <c r="B226" s="10">
        <v>860</v>
      </c>
      <c r="C226" t="s">
        <v>206</v>
      </c>
      <c r="L226" s="131">
        <f t="shared" ref="L226:L236" si="22">J226-H226</f>
        <v>0</v>
      </c>
    </row>
    <row r="227" spans="2:12" x14ac:dyDescent="0.25">
      <c r="B227" s="10">
        <v>862</v>
      </c>
      <c r="C227" t="s">
        <v>207</v>
      </c>
      <c r="L227" s="131">
        <f t="shared" si="22"/>
        <v>0</v>
      </c>
    </row>
    <row r="228" spans="2:12" x14ac:dyDescent="0.25">
      <c r="B228" s="10" t="s">
        <v>189</v>
      </c>
      <c r="C228" t="s">
        <v>190</v>
      </c>
      <c r="L228" s="131">
        <f t="shared" si="22"/>
        <v>0</v>
      </c>
    </row>
    <row r="229" spans="2:12" x14ac:dyDescent="0.25">
      <c r="B229" s="10">
        <v>867</v>
      </c>
      <c r="C229" t="s">
        <v>191</v>
      </c>
      <c r="L229" s="131">
        <f t="shared" si="22"/>
        <v>0</v>
      </c>
    </row>
    <row r="230" spans="2:12" x14ac:dyDescent="0.25">
      <c r="B230" s="10">
        <v>867</v>
      </c>
      <c r="C230" t="s">
        <v>192</v>
      </c>
      <c r="L230" s="131">
        <f t="shared" si="22"/>
        <v>0</v>
      </c>
    </row>
    <row r="231" spans="2:12" x14ac:dyDescent="0.25">
      <c r="B231" s="10" t="s">
        <v>189</v>
      </c>
      <c r="C231" t="s">
        <v>193</v>
      </c>
      <c r="L231" s="131">
        <f t="shared" si="22"/>
        <v>0</v>
      </c>
    </row>
    <row r="232" spans="2:12" x14ac:dyDescent="0.25">
      <c r="B232" s="10" t="s">
        <v>189</v>
      </c>
      <c r="C232" t="s">
        <v>194</v>
      </c>
      <c r="L232" s="131">
        <f t="shared" si="22"/>
        <v>0</v>
      </c>
    </row>
    <row r="233" spans="2:12" x14ac:dyDescent="0.25">
      <c r="B233" s="10">
        <v>874</v>
      </c>
      <c r="C233" t="s">
        <v>195</v>
      </c>
      <c r="L233" s="131">
        <f t="shared" si="22"/>
        <v>0</v>
      </c>
    </row>
    <row r="234" spans="2:12" x14ac:dyDescent="0.25">
      <c r="B234" s="10">
        <v>876</v>
      </c>
      <c r="C234" t="s">
        <v>196</v>
      </c>
      <c r="L234" s="131">
        <f t="shared" si="22"/>
        <v>0</v>
      </c>
    </row>
    <row r="235" spans="2:12" x14ac:dyDescent="0.25">
      <c r="B235" s="10">
        <v>876</v>
      </c>
      <c r="C235" t="s">
        <v>197</v>
      </c>
      <c r="L235" s="131">
        <f t="shared" si="22"/>
        <v>0</v>
      </c>
    </row>
    <row r="236" spans="2:12" x14ac:dyDescent="0.25">
      <c r="B236" s="10">
        <v>878</v>
      </c>
      <c r="C236" t="s">
        <v>198</v>
      </c>
      <c r="L236" s="131">
        <f t="shared" si="22"/>
        <v>0</v>
      </c>
    </row>
    <row r="237" spans="2:12" ht="15.75" thickBot="1" x14ac:dyDescent="0.3">
      <c r="B237" s="10"/>
      <c r="C237" t="s">
        <v>92</v>
      </c>
      <c r="H237" s="136">
        <f>+SUM(H225:H236)</f>
        <v>0</v>
      </c>
      <c r="J237" s="136">
        <f>+SUM(J225:J236)</f>
        <v>0</v>
      </c>
      <c r="L237" s="136">
        <f>+SUM(L225:L236)</f>
        <v>0</v>
      </c>
    </row>
    <row r="238" spans="2:12" ht="15.75" thickTop="1" x14ac:dyDescent="0.25">
      <c r="B238" s="10"/>
    </row>
    <row r="239" spans="2:12" x14ac:dyDescent="0.25">
      <c r="B239" s="16">
        <v>31</v>
      </c>
      <c r="C239" s="14" t="s">
        <v>199</v>
      </c>
    </row>
    <row r="240" spans="2:12" x14ac:dyDescent="0.25">
      <c r="B240" s="10">
        <v>891</v>
      </c>
      <c r="C240" t="s">
        <v>200</v>
      </c>
      <c r="L240" s="131">
        <f t="shared" ref="L240:L242" si="23">J240-H240</f>
        <v>0</v>
      </c>
    </row>
    <row r="241" spans="2:12" x14ac:dyDescent="0.25">
      <c r="B241" s="10">
        <v>892</v>
      </c>
      <c r="C241" t="s">
        <v>201</v>
      </c>
      <c r="L241" s="131">
        <f t="shared" si="23"/>
        <v>0</v>
      </c>
    </row>
    <row r="242" spans="2:12" x14ac:dyDescent="0.25">
      <c r="B242" s="10">
        <v>893</v>
      </c>
      <c r="C242" t="s">
        <v>202</v>
      </c>
      <c r="L242" s="131">
        <f t="shared" si="23"/>
        <v>0</v>
      </c>
    </row>
    <row r="243" spans="2:12" ht="15.75" thickBot="1" x14ac:dyDescent="0.3">
      <c r="C243" t="s">
        <v>92</v>
      </c>
      <c r="H243" s="136">
        <f>+SUM(H240:H242)</f>
        <v>0</v>
      </c>
      <c r="I243" s="137"/>
      <c r="J243" s="136">
        <f>+SUM(J240:J242)</f>
        <v>0</v>
      </c>
      <c r="L243" s="136">
        <f>+SUM(L240:L242)</f>
        <v>0</v>
      </c>
    </row>
    <row r="244" spans="2:12" ht="15.75" thickTop="1" x14ac:dyDescent="0.25"/>
  </sheetData>
  <mergeCells count="1">
    <mergeCell ref="B2:L2"/>
  </mergeCells>
  <pageMargins left="0.70866141732283472" right="0.70866141732283472" top="0.74803149606299213" bottom="0.74803149606299213" header="0.31496062992125984" footer="0.31496062992125984"/>
  <pageSetup paperSize="9" scale="99" orientation="portrait" r:id="rId1"/>
  <headerFooter>
    <oddFooter>&amp;R&amp;P</oddFooter>
  </headerFooter>
  <rowBreaks count="6" manualBreakCount="6">
    <brk id="50" max="16383" man="1"/>
    <brk id="85" max="16383" man="1"/>
    <brk id="123" max="16383" man="1"/>
    <brk id="153" max="16383" man="1"/>
    <brk id="196" max="11" man="1"/>
    <brk id="23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B3:T34"/>
  <sheetViews>
    <sheetView zoomScaleNormal="100" workbookViewId="0">
      <selection activeCell="B10" sqref="B10"/>
    </sheetView>
  </sheetViews>
  <sheetFormatPr defaultRowHeight="15" x14ac:dyDescent="0.25"/>
  <cols>
    <col min="1" max="1" width="2.28515625" customWidth="1"/>
    <col min="3" max="3" width="10.7109375" customWidth="1"/>
    <col min="4" max="4" width="11.5703125" customWidth="1"/>
    <col min="5" max="5" width="3" customWidth="1"/>
    <col min="7" max="7" width="3" customWidth="1"/>
    <col min="8" max="8" width="11.7109375" style="129" customWidth="1"/>
    <col min="9" max="9" width="3" style="129" customWidth="1"/>
    <col min="10" max="10" width="11.7109375" style="129" customWidth="1"/>
    <col min="11" max="11" width="3" style="129" customWidth="1"/>
    <col min="12" max="12" width="11.7109375" style="129" customWidth="1"/>
    <col min="13" max="13" width="3" hidden="1" customWidth="1"/>
    <col min="14" max="14" width="11" hidden="1" customWidth="1"/>
    <col min="15" max="15" width="3" customWidth="1"/>
    <col min="16" max="16" width="42.7109375" customWidth="1"/>
    <col min="19" max="19" width="25.7109375" customWidth="1"/>
  </cols>
  <sheetData>
    <row r="3" spans="2:20" ht="19.5" x14ac:dyDescent="0.3">
      <c r="B3" s="147" t="s">
        <v>319</v>
      </c>
    </row>
    <row r="5" spans="2:20" x14ac:dyDescent="0.25">
      <c r="B5" s="2" t="s">
        <v>371</v>
      </c>
    </row>
    <row r="7" spans="2:20" x14ac:dyDescent="0.25">
      <c r="B7" s="14" t="s">
        <v>13</v>
      </c>
      <c r="C7" s="14" t="s">
        <v>14</v>
      </c>
      <c r="D7" s="14"/>
      <c r="E7" s="14"/>
      <c r="F7" s="14"/>
      <c r="G7" s="14"/>
      <c r="H7" s="130" t="s">
        <v>16</v>
      </c>
      <c r="I7" s="130"/>
      <c r="J7" s="130" t="s">
        <v>12</v>
      </c>
      <c r="K7" s="130"/>
      <c r="L7" s="130" t="s">
        <v>15</v>
      </c>
      <c r="N7" s="14" t="s">
        <v>324</v>
      </c>
      <c r="P7" s="14" t="s">
        <v>325</v>
      </c>
    </row>
    <row r="8" spans="2:20" x14ac:dyDescent="0.25">
      <c r="B8" s="14"/>
      <c r="C8" s="14"/>
      <c r="D8" s="14"/>
      <c r="E8" s="14"/>
      <c r="F8" s="14"/>
      <c r="G8" s="14"/>
      <c r="H8" s="130"/>
      <c r="I8" s="130"/>
      <c r="J8" s="130"/>
      <c r="K8" s="130"/>
      <c r="L8" s="130"/>
      <c r="R8" s="124"/>
    </row>
    <row r="9" spans="2:20" x14ac:dyDescent="0.25">
      <c r="B9" s="8">
        <v>1</v>
      </c>
      <c r="C9" s="12" t="str">
        <f>+Projektomkostninger!C9</f>
        <v>MANUSKRIPT</v>
      </c>
      <c r="H9" s="131">
        <f>+Noter!$H$16</f>
        <v>0</v>
      </c>
      <c r="J9" s="131">
        <f>+Noter!$J$16</f>
        <v>0</v>
      </c>
      <c r="L9" s="131">
        <f>+Noter!$L$16</f>
        <v>0</v>
      </c>
      <c r="N9" s="154">
        <f t="shared" ref="N9:N33" si="0">IFERROR(IF(H9=0,L9/J9,IFERROR(+L9/H9,0)),0)</f>
        <v>0</v>
      </c>
      <c r="O9" s="124" t="str">
        <f>+IF((AND(L9&lt;5000,L9&gt;-5000)),"",+IF((AND(N9&lt;10%,N9&gt;-10%)),"","*)"))</f>
        <v/>
      </c>
      <c r="P9" s="118"/>
      <c r="Q9" s="118"/>
      <c r="R9" s="153"/>
      <c r="S9" s="124"/>
      <c r="T9" s="124"/>
    </row>
    <row r="10" spans="2:20" x14ac:dyDescent="0.25">
      <c r="B10" s="9" t="s">
        <v>42</v>
      </c>
      <c r="C10" s="12" t="str">
        <f>+Projektomkostninger!C10</f>
        <v>UDVIKLING</v>
      </c>
      <c r="H10" s="131">
        <f>+Noter!$H$22</f>
        <v>0</v>
      </c>
      <c r="J10" s="131">
        <f>+Noter!$J$22</f>
        <v>0</v>
      </c>
      <c r="L10" s="131">
        <f>+Noter!$L$22</f>
        <v>0</v>
      </c>
      <c r="N10" s="154">
        <f t="shared" si="0"/>
        <v>0</v>
      </c>
      <c r="O10" s="124" t="str">
        <f t="shared" ref="O10:O33" si="1">+IF((AND(L10&lt;5000,L10&gt;-5000)),"",+IF((AND(N10&lt;10%,N10&gt;-10%)),"","*)"))</f>
        <v/>
      </c>
      <c r="P10" s="126"/>
      <c r="Q10" s="126"/>
      <c r="R10" s="153"/>
      <c r="S10" s="124"/>
      <c r="T10" s="124"/>
    </row>
    <row r="11" spans="2:20" x14ac:dyDescent="0.25">
      <c r="B11" s="9">
        <v>2</v>
      </c>
      <c r="C11" s="12" t="str">
        <f>+Projektomkostninger!C11</f>
        <v>FORPRODUKTION</v>
      </c>
      <c r="H11" s="131">
        <f>+Noter!$H$44</f>
        <v>0</v>
      </c>
      <c r="J11" s="131">
        <f>+Noter!$J$44</f>
        <v>0</v>
      </c>
      <c r="L11" s="131">
        <f>+Noter!$L$44</f>
        <v>0</v>
      </c>
      <c r="N11" s="154">
        <f t="shared" si="0"/>
        <v>0</v>
      </c>
      <c r="O11" s="124" t="str">
        <f t="shared" si="1"/>
        <v/>
      </c>
      <c r="P11" s="118"/>
      <c r="Q11" s="118"/>
      <c r="R11" s="153"/>
      <c r="S11" s="124"/>
      <c r="T11" s="124"/>
    </row>
    <row r="12" spans="2:20" x14ac:dyDescent="0.25">
      <c r="B12" s="9">
        <v>3</v>
      </c>
      <c r="C12" s="12" t="str">
        <f>+Projektomkostninger!C12</f>
        <v>INSTRUKTØR</v>
      </c>
      <c r="H12" s="131">
        <f>+Noter!$H$47</f>
        <v>0</v>
      </c>
      <c r="J12" s="131">
        <f>+Noter!$J$47</f>
        <v>0</v>
      </c>
      <c r="L12" s="131">
        <f>+Noter!$L$47</f>
        <v>0</v>
      </c>
      <c r="N12" s="154">
        <f t="shared" si="0"/>
        <v>0</v>
      </c>
      <c r="O12" s="124" t="str">
        <f t="shared" si="1"/>
        <v/>
      </c>
      <c r="P12" s="118"/>
      <c r="Q12" s="118"/>
      <c r="R12" s="153"/>
      <c r="S12" s="124"/>
      <c r="T12" s="124"/>
    </row>
    <row r="13" spans="2:20" x14ac:dyDescent="0.25">
      <c r="B13" s="9" t="s">
        <v>44</v>
      </c>
      <c r="C13" s="12" t="str">
        <f>+Projektomkostninger!C13</f>
        <v>PRODUCER</v>
      </c>
      <c r="H13" s="131">
        <f>+Noter!$H$48+Noter!H49</f>
        <v>0</v>
      </c>
      <c r="J13" s="131">
        <f>+Noter!$J$48+Noter!J49</f>
        <v>0</v>
      </c>
      <c r="L13" s="131">
        <f>+Noter!$L$48+Noter!L49</f>
        <v>0</v>
      </c>
      <c r="N13" s="154">
        <f t="shared" si="0"/>
        <v>0</v>
      </c>
      <c r="O13" s="124" t="str">
        <f t="shared" si="1"/>
        <v/>
      </c>
      <c r="P13" s="118"/>
      <c r="Q13" s="118"/>
      <c r="R13" s="153"/>
      <c r="S13" s="124"/>
      <c r="T13" s="124"/>
    </row>
    <row r="14" spans="2:20" x14ac:dyDescent="0.25">
      <c r="B14" s="9">
        <v>4</v>
      </c>
      <c r="C14" s="12" t="str">
        <f>+Projektomkostninger!C14</f>
        <v>MEDVIRKENDE</v>
      </c>
      <c r="H14" s="131">
        <f>+Noter!$H$56</f>
        <v>0</v>
      </c>
      <c r="J14" s="131">
        <f>+Noter!$J$56</f>
        <v>0</v>
      </c>
      <c r="L14" s="131">
        <f>+Noter!$L$56</f>
        <v>0</v>
      </c>
      <c r="N14" s="154">
        <f t="shared" si="0"/>
        <v>0</v>
      </c>
      <c r="O14" s="124" t="str">
        <f t="shared" si="1"/>
        <v/>
      </c>
      <c r="P14" s="118"/>
      <c r="Q14" s="118"/>
      <c r="R14" s="153"/>
      <c r="S14" s="124"/>
      <c r="T14" s="124"/>
    </row>
    <row r="15" spans="2:20" x14ac:dyDescent="0.25">
      <c r="B15" s="9">
        <v>5</v>
      </c>
      <c r="C15" s="12" t="str">
        <f>+Projektomkostninger!C15</f>
        <v>HOLD - Instruktion</v>
      </c>
      <c r="H15" s="131">
        <f>+Noter!$H$62</f>
        <v>0</v>
      </c>
      <c r="J15" s="131">
        <f>+Noter!$J$62</f>
        <v>0</v>
      </c>
      <c r="L15" s="131">
        <f>+Noter!$L$62</f>
        <v>0</v>
      </c>
      <c r="N15" s="154">
        <f t="shared" si="0"/>
        <v>0</v>
      </c>
      <c r="O15" s="124" t="str">
        <f t="shared" si="1"/>
        <v/>
      </c>
      <c r="P15" s="118"/>
      <c r="Q15" s="118"/>
      <c r="R15" s="153"/>
      <c r="S15" s="124"/>
      <c r="T15" s="124"/>
    </row>
    <row r="16" spans="2:20" x14ac:dyDescent="0.25">
      <c r="B16" s="9">
        <v>6</v>
      </c>
      <c r="C16" s="12" t="str">
        <f>+Projektomkostninger!C16</f>
        <v>HOLD - Produktion</v>
      </c>
      <c r="H16" s="131">
        <f>+Noter!$H$70</f>
        <v>0</v>
      </c>
      <c r="J16" s="131">
        <f>+Noter!$J$70</f>
        <v>0</v>
      </c>
      <c r="L16" s="131">
        <f>+Noter!$L$70</f>
        <v>0</v>
      </c>
      <c r="N16" s="154">
        <f t="shared" si="0"/>
        <v>0</v>
      </c>
      <c r="O16" s="124" t="str">
        <f t="shared" si="1"/>
        <v/>
      </c>
      <c r="P16" s="118"/>
      <c r="Q16" s="118"/>
      <c r="R16" s="153"/>
      <c r="S16" s="124"/>
      <c r="T16" s="124"/>
    </row>
    <row r="17" spans="2:20" x14ac:dyDescent="0.25">
      <c r="B17" s="9">
        <v>7</v>
      </c>
      <c r="C17" s="12" t="str">
        <f>+Projektomkostninger!C17</f>
        <v>HOLD - Foto</v>
      </c>
      <c r="H17" s="131">
        <f>+Noter!$H$78</f>
        <v>0</v>
      </c>
      <c r="J17" s="131">
        <f>+Noter!$J$78</f>
        <v>0</v>
      </c>
      <c r="L17" s="131">
        <f>+Noter!$L$78</f>
        <v>0</v>
      </c>
      <c r="N17" s="154">
        <f t="shared" si="0"/>
        <v>0</v>
      </c>
      <c r="O17" s="124" t="str">
        <f t="shared" si="1"/>
        <v/>
      </c>
      <c r="P17" s="118"/>
      <c r="Q17" s="118"/>
      <c r="R17" s="153"/>
      <c r="S17" s="124"/>
      <c r="T17" s="124"/>
    </row>
    <row r="18" spans="2:20" x14ac:dyDescent="0.25">
      <c r="B18" s="9">
        <v>9</v>
      </c>
      <c r="C18" s="12" t="str">
        <f>+Projektomkostninger!C18</f>
        <v>HOLD - Tone</v>
      </c>
      <c r="H18" s="131">
        <f>+Noter!$H$85</f>
        <v>0</v>
      </c>
      <c r="J18" s="131">
        <f>+Noter!$J$85</f>
        <v>0</v>
      </c>
      <c r="L18" s="131">
        <f>+Noter!$L$85</f>
        <v>0</v>
      </c>
      <c r="N18" s="154">
        <f t="shared" si="0"/>
        <v>0</v>
      </c>
      <c r="O18" s="124" t="str">
        <f t="shared" si="1"/>
        <v/>
      </c>
      <c r="P18" s="118"/>
      <c r="Q18" s="118"/>
      <c r="R18" s="153"/>
      <c r="S18" s="124"/>
      <c r="T18" s="124"/>
    </row>
    <row r="19" spans="2:20" x14ac:dyDescent="0.25">
      <c r="B19" s="9">
        <v>10</v>
      </c>
      <c r="C19" s="12" t="str">
        <f>+Projektomkostninger!C19</f>
        <v>HOLD - Belysning</v>
      </c>
      <c r="H19" s="131">
        <f>+Noter!$H$94</f>
        <v>0</v>
      </c>
      <c r="J19" s="131">
        <f>+Noter!$J$94</f>
        <v>0</v>
      </c>
      <c r="L19" s="131">
        <f>+Noter!$L$94</f>
        <v>0</v>
      </c>
      <c r="N19" s="154">
        <f t="shared" si="0"/>
        <v>0</v>
      </c>
      <c r="O19" s="124" t="str">
        <f t="shared" si="1"/>
        <v/>
      </c>
      <c r="P19" s="118"/>
      <c r="Q19" s="118"/>
      <c r="R19" s="153"/>
      <c r="S19" s="124"/>
      <c r="T19" s="124"/>
    </row>
    <row r="20" spans="2:20" x14ac:dyDescent="0.25">
      <c r="B20" s="9">
        <v>15</v>
      </c>
      <c r="C20" s="12" t="str">
        <f>+Projektomkostninger!C20</f>
        <v>LØNRELATEREDE OMK.</v>
      </c>
      <c r="H20" s="131">
        <f>+Noter!$H$100</f>
        <v>0</v>
      </c>
      <c r="J20" s="131">
        <f>+Noter!$J$100</f>
        <v>0</v>
      </c>
      <c r="L20" s="131">
        <f>+Noter!$L$100</f>
        <v>0</v>
      </c>
      <c r="N20" s="154">
        <f t="shared" si="0"/>
        <v>0</v>
      </c>
      <c r="O20" s="124" t="str">
        <f t="shared" si="1"/>
        <v/>
      </c>
      <c r="P20" s="118"/>
      <c r="Q20" s="118"/>
      <c r="R20" s="153"/>
      <c r="S20" s="124"/>
      <c r="T20" s="124"/>
    </row>
    <row r="21" spans="2:20" x14ac:dyDescent="0.25">
      <c r="B21" s="9">
        <v>16</v>
      </c>
      <c r="C21" s="12" t="str">
        <f>+Projektomkostninger!C21</f>
        <v>UDSTYR</v>
      </c>
      <c r="H21" s="131">
        <f>+Noter!$H$116</f>
        <v>0</v>
      </c>
      <c r="J21" s="131">
        <f>+Noter!$J$116</f>
        <v>0</v>
      </c>
      <c r="L21" s="131">
        <f>+Noter!$L$116</f>
        <v>0</v>
      </c>
      <c r="N21" s="154">
        <f t="shared" si="0"/>
        <v>0</v>
      </c>
      <c r="O21" s="124" t="str">
        <f t="shared" si="1"/>
        <v/>
      </c>
      <c r="P21" s="118"/>
      <c r="Q21" s="118"/>
      <c r="R21" s="153"/>
      <c r="S21" s="124"/>
      <c r="T21" s="124"/>
    </row>
    <row r="22" spans="2:20" x14ac:dyDescent="0.25">
      <c r="B22" s="5">
        <v>17</v>
      </c>
      <c r="C22" s="12" t="str">
        <f>+Projektomkostninger!C22</f>
        <v>MATERIALER - Optagelse</v>
      </c>
      <c r="H22" s="131">
        <f>+Noter!$H$123</f>
        <v>0</v>
      </c>
      <c r="J22" s="131">
        <f>+Noter!$J$123</f>
        <v>0</v>
      </c>
      <c r="L22" s="131">
        <f>+Noter!$L$123</f>
        <v>0</v>
      </c>
      <c r="N22" s="154">
        <f t="shared" si="0"/>
        <v>0</v>
      </c>
      <c r="O22" s="124" t="str">
        <f t="shared" si="1"/>
        <v/>
      </c>
      <c r="P22" s="118"/>
      <c r="Q22" s="118"/>
      <c r="R22" s="153"/>
      <c r="S22" s="124"/>
      <c r="T22" s="124"/>
    </row>
    <row r="23" spans="2:20" x14ac:dyDescent="0.25">
      <c r="B23" s="5">
        <v>21</v>
      </c>
      <c r="C23" s="12" t="str">
        <f>+Projektomkostninger!C23</f>
        <v>LOCATION</v>
      </c>
      <c r="H23" s="131">
        <f>+Noter!$H$131</f>
        <v>0</v>
      </c>
      <c r="J23" s="131">
        <f>+Noter!$J$131</f>
        <v>0</v>
      </c>
      <c r="L23" s="131">
        <f>+Noter!$L$131</f>
        <v>0</v>
      </c>
      <c r="N23" s="154">
        <f t="shared" si="0"/>
        <v>0</v>
      </c>
      <c r="O23" s="124" t="str">
        <f t="shared" si="1"/>
        <v/>
      </c>
      <c r="P23" s="118"/>
      <c r="Q23" s="118"/>
      <c r="R23" s="153"/>
      <c r="S23" s="124"/>
      <c r="T23" s="124"/>
    </row>
    <row r="24" spans="2:20" x14ac:dyDescent="0.25">
      <c r="B24" s="5">
        <v>22</v>
      </c>
      <c r="C24" s="12" t="str">
        <f>+Projektomkostninger!C24</f>
        <v>TRANSPORT OG REJSER</v>
      </c>
      <c r="H24" s="131">
        <f>+Noter!$H$146</f>
        <v>0</v>
      </c>
      <c r="J24" s="131">
        <f>+Noter!$J$146</f>
        <v>0</v>
      </c>
      <c r="L24" s="131">
        <f>+Noter!$L$146</f>
        <v>0</v>
      </c>
      <c r="N24" s="154">
        <f t="shared" si="0"/>
        <v>0</v>
      </c>
      <c r="O24" s="124" t="str">
        <f t="shared" si="1"/>
        <v/>
      </c>
      <c r="P24" s="118"/>
      <c r="Q24" s="118"/>
      <c r="R24" s="153"/>
      <c r="S24" s="124"/>
      <c r="T24" s="124"/>
    </row>
    <row r="25" spans="2:20" x14ac:dyDescent="0.25">
      <c r="B25" s="5">
        <v>23</v>
      </c>
      <c r="C25" s="12" t="str">
        <f>+Projektomkostninger!C25</f>
        <v>OPHOLD OG FORPLEJNING</v>
      </c>
      <c r="H25" s="131">
        <f>+Noter!$H$153</f>
        <v>0</v>
      </c>
      <c r="J25" s="131">
        <f>+Noter!$J$153</f>
        <v>0</v>
      </c>
      <c r="L25" s="131">
        <f>+Noter!$L$153</f>
        <v>0</v>
      </c>
      <c r="N25" s="154">
        <f t="shared" si="0"/>
        <v>0</v>
      </c>
      <c r="O25" s="124" t="str">
        <f t="shared" si="1"/>
        <v/>
      </c>
      <c r="P25" s="118"/>
      <c r="Q25" s="118"/>
      <c r="R25" s="153"/>
      <c r="S25" s="124"/>
      <c r="T25" s="124"/>
    </row>
    <row r="26" spans="2:20" x14ac:dyDescent="0.25">
      <c r="B26" s="5">
        <v>24</v>
      </c>
      <c r="C26" s="12" t="str">
        <f>+Projektomkostninger!C26</f>
        <v>EFTERARBEJDE - Fac. og Mat.</v>
      </c>
      <c r="H26" s="131">
        <f>+Noter!$H$170</f>
        <v>0</v>
      </c>
      <c r="J26" s="131">
        <f>+Noter!$J$170</f>
        <v>0</v>
      </c>
      <c r="L26" s="131">
        <f>+Noter!$L$170</f>
        <v>0</v>
      </c>
      <c r="N26" s="154">
        <f t="shared" si="0"/>
        <v>0</v>
      </c>
      <c r="O26" s="124" t="str">
        <f t="shared" si="1"/>
        <v/>
      </c>
      <c r="P26" s="118"/>
      <c r="Q26" s="118"/>
      <c r="R26" s="153"/>
      <c r="S26" s="124"/>
      <c r="T26" s="124"/>
    </row>
    <row r="27" spans="2:20" x14ac:dyDescent="0.25">
      <c r="B27" s="5">
        <v>25</v>
      </c>
      <c r="C27" s="12" t="str">
        <f>+Projektomkostninger!C27</f>
        <v>EFTERARBEJDE - Løn</v>
      </c>
      <c r="H27" s="131">
        <f>+SUM(Noter!H173:H179)</f>
        <v>0</v>
      </c>
      <c r="J27" s="131">
        <f>+SUM(Noter!J173:J179)</f>
        <v>0</v>
      </c>
      <c r="L27" s="131">
        <f>+SUM(Noter!L173:L179)</f>
        <v>0</v>
      </c>
      <c r="N27" s="154">
        <f t="shared" si="0"/>
        <v>0</v>
      </c>
      <c r="O27" s="124" t="str">
        <f t="shared" si="1"/>
        <v/>
      </c>
      <c r="P27" s="118"/>
      <c r="Q27" s="118"/>
      <c r="R27" s="153"/>
      <c r="S27" s="124"/>
      <c r="T27" s="124"/>
    </row>
    <row r="28" spans="2:20" x14ac:dyDescent="0.25">
      <c r="B28" s="5" t="s">
        <v>298</v>
      </c>
      <c r="C28" s="12" t="str">
        <f>+Projektomkostninger!C28</f>
        <v>EFTERARBEJDE - Lønrelaterede omk.</v>
      </c>
      <c r="H28" s="131">
        <f>Noter!$H$180+Noter!$H$181</f>
        <v>0</v>
      </c>
      <c r="J28" s="131">
        <f>Noter!$J$180+Noter!$J$181</f>
        <v>0</v>
      </c>
      <c r="L28" s="131">
        <f>Noter!$L$180+Noter!$L$181</f>
        <v>0</v>
      </c>
      <c r="N28" s="154">
        <f t="shared" si="0"/>
        <v>0</v>
      </c>
      <c r="O28" s="124" t="str">
        <f t="shared" si="1"/>
        <v/>
      </c>
      <c r="P28" s="118"/>
      <c r="Q28" s="118"/>
      <c r="R28" s="153"/>
      <c r="S28" s="124"/>
      <c r="T28" s="124"/>
    </row>
    <row r="29" spans="2:20" x14ac:dyDescent="0.25">
      <c r="B29" s="5">
        <v>26</v>
      </c>
      <c r="C29" s="12" t="str">
        <f>+Projektomkostninger!C29</f>
        <v>EFTERARBEJDE - Post</v>
      </c>
      <c r="H29" s="131">
        <f>+Noter!$H$195</f>
        <v>0</v>
      </c>
      <c r="J29" s="131">
        <f>+Noter!$J$195</f>
        <v>0</v>
      </c>
      <c r="L29" s="131">
        <f>+Noter!$L$195</f>
        <v>0</v>
      </c>
      <c r="N29" s="154">
        <f t="shared" si="0"/>
        <v>0</v>
      </c>
      <c r="O29" s="124" t="str">
        <f t="shared" si="1"/>
        <v/>
      </c>
      <c r="P29" s="118"/>
      <c r="Q29" s="118"/>
      <c r="R29" s="153"/>
      <c r="S29" s="124"/>
      <c r="T29" s="124"/>
    </row>
    <row r="30" spans="2:20" x14ac:dyDescent="0.25">
      <c r="B30" s="5">
        <v>27</v>
      </c>
      <c r="C30" s="12" t="str">
        <f>+Projektomkostninger!C30</f>
        <v>MUSIK</v>
      </c>
      <c r="H30" s="131">
        <f>+Noter!$H$206</f>
        <v>0</v>
      </c>
      <c r="J30" s="131">
        <f>+Noter!$J$206</f>
        <v>0</v>
      </c>
      <c r="L30" s="131">
        <f>+Noter!$L$206</f>
        <v>0</v>
      </c>
      <c r="N30" s="154">
        <f t="shared" si="0"/>
        <v>0</v>
      </c>
      <c r="O30" s="124" t="str">
        <f t="shared" si="1"/>
        <v/>
      </c>
      <c r="P30" s="118"/>
      <c r="Q30" s="118"/>
      <c r="R30" s="153"/>
      <c r="S30" s="124"/>
      <c r="T30" s="124"/>
    </row>
    <row r="31" spans="2:20" x14ac:dyDescent="0.25">
      <c r="B31" s="5">
        <v>28</v>
      </c>
      <c r="C31" s="12" t="str">
        <f>+Projektomkostninger!C31</f>
        <v>ARKIVMATERIALE</v>
      </c>
      <c r="H31" s="131">
        <f>+Noter!$H$213</f>
        <v>0</v>
      </c>
      <c r="J31" s="131">
        <f>+Noter!$J$213</f>
        <v>0</v>
      </c>
      <c r="L31" s="131">
        <f>+Noter!$L$213</f>
        <v>0</v>
      </c>
      <c r="N31" s="154">
        <f t="shared" si="0"/>
        <v>0</v>
      </c>
      <c r="O31" s="124" t="str">
        <f t="shared" si="1"/>
        <v/>
      </c>
      <c r="P31" s="118"/>
      <c r="Q31" s="118"/>
      <c r="R31" s="153"/>
      <c r="S31" s="124"/>
      <c r="T31" s="124"/>
    </row>
    <row r="32" spans="2:20" x14ac:dyDescent="0.25">
      <c r="B32" s="5">
        <v>29</v>
      </c>
      <c r="C32" s="12" t="str">
        <f>+Projektomkostninger!C32</f>
        <v>FORSIKR., STEMPL. OG ASS.</v>
      </c>
      <c r="H32" s="131">
        <f>+Noter!$H$223</f>
        <v>0</v>
      </c>
      <c r="J32" s="131">
        <f>+Noter!$J$223</f>
        <v>0</v>
      </c>
      <c r="L32" s="131">
        <f>+Noter!$L$223</f>
        <v>0</v>
      </c>
      <c r="N32" s="154">
        <f t="shared" si="0"/>
        <v>0</v>
      </c>
      <c r="O32" s="124" t="str">
        <f t="shared" si="1"/>
        <v/>
      </c>
      <c r="P32" s="118"/>
      <c r="Q32" s="118"/>
      <c r="R32" s="153"/>
      <c r="T32" s="124"/>
    </row>
    <row r="33" spans="2:20" x14ac:dyDescent="0.25">
      <c r="B33" s="5">
        <v>30</v>
      </c>
      <c r="C33" s="12" t="str">
        <f>+Projektomkostninger!C33</f>
        <v>LANCERING OG DISTRIBUTION</v>
      </c>
      <c r="H33" s="131">
        <f>+Noter!$H$237</f>
        <v>0</v>
      </c>
      <c r="J33" s="131">
        <f>+Noter!$J$237</f>
        <v>0</v>
      </c>
      <c r="L33" s="131">
        <f>+Noter!$L$237</f>
        <v>0</v>
      </c>
      <c r="N33" s="154">
        <f t="shared" si="0"/>
        <v>0</v>
      </c>
      <c r="O33" s="124" t="str">
        <f t="shared" si="1"/>
        <v/>
      </c>
      <c r="P33" s="118"/>
      <c r="Q33" s="118"/>
      <c r="R33" s="153" t="str">
        <f t="shared" ref="R33" si="2">+IF((AND(L33&lt;5000,L33&gt;-5000)),"","*)")</f>
        <v/>
      </c>
      <c r="T33" s="124" t="str">
        <f>+IF((AND(L33&lt;5000,L33&gt;-5000)),"",+IF((AND(N33&lt;10%,N33&gt;-10%)),"","*)"))</f>
        <v/>
      </c>
    </row>
    <row r="34" spans="2:20" x14ac:dyDescent="0.25">
      <c r="B34" s="5"/>
      <c r="C34" s="12" t="str">
        <f>+Projektomkostninger!C34</f>
        <v/>
      </c>
      <c r="H34" s="132">
        <f>SUM(H9:H33)</f>
        <v>0</v>
      </c>
      <c r="J34" s="133">
        <f>SUM(J9:J33)</f>
        <v>0</v>
      </c>
      <c r="L34" s="132">
        <f>SUM(L9:L33)</f>
        <v>0</v>
      </c>
      <c r="N34" s="125" t="e">
        <f t="shared" ref="N34" si="3">+IF(H34=0,L34/J34,IFERROR(+L34/H34,0))</f>
        <v>#DIV/0!</v>
      </c>
      <c r="P34" s="118"/>
      <c r="Q34" s="118"/>
    </row>
  </sheetData>
  <pageMargins left="0.70866141732283472" right="0.70866141732283472" top="0.74803149606299213" bottom="0.74803149606299213" header="0.31496062992125984" footer="0.31496062992125984"/>
  <pageSetup paperSize="9" scale="97" orientation="landscape" r:id="rId1"/>
  <headerFooter>
    <oddFooter>&amp;R&amp;P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A2:K107"/>
  <sheetViews>
    <sheetView zoomScale="110" zoomScaleNormal="110" workbookViewId="0">
      <pane ySplit="6" topLeftCell="A7" activePane="bottomLeft" state="frozen"/>
      <selection activeCell="B10" sqref="B10"/>
      <selection pane="bottomLeft" activeCell="B10" sqref="B10"/>
    </sheetView>
  </sheetViews>
  <sheetFormatPr defaultRowHeight="15" x14ac:dyDescent="0.25"/>
  <cols>
    <col min="1" max="1" width="8" customWidth="1"/>
    <col min="2" max="2" width="6.42578125" customWidth="1"/>
    <col min="3" max="3" width="17.7109375" customWidth="1"/>
    <col min="4" max="4" width="11.85546875" customWidth="1"/>
    <col min="5" max="5" width="11.28515625" customWidth="1"/>
    <col min="6" max="6" width="13.7109375" customWidth="1"/>
    <col min="7" max="9" width="14" customWidth="1"/>
    <col min="10" max="10" width="11.140625" bestFit="1" customWidth="1"/>
  </cols>
  <sheetData>
    <row r="2" spans="1:11" ht="18" x14ac:dyDescent="0.25">
      <c r="A2" s="25" t="s">
        <v>231</v>
      </c>
      <c r="B2" s="26"/>
      <c r="C2" s="26"/>
      <c r="D2" s="26"/>
      <c r="E2" s="27"/>
      <c r="F2" s="28"/>
      <c r="G2" s="29"/>
      <c r="H2" s="30" t="s">
        <v>232</v>
      </c>
      <c r="I2" s="28"/>
      <c r="J2" s="26"/>
      <c r="K2" s="26"/>
    </row>
    <row r="3" spans="1:11" s="31" customFormat="1" ht="13.5" thickBot="1" x14ac:dyDescent="0.25">
      <c r="E3" s="32"/>
      <c r="F3" s="32"/>
      <c r="G3" s="32"/>
      <c r="H3" s="32"/>
      <c r="I3" s="32"/>
      <c r="J3" s="32"/>
    </row>
    <row r="4" spans="1:11" s="35" customFormat="1" ht="24.6" customHeight="1" thickBot="1" x14ac:dyDescent="0.25">
      <c r="A4" s="167" t="s">
        <v>233</v>
      </c>
      <c r="B4" s="168"/>
      <c r="C4" s="168"/>
      <c r="D4" s="168"/>
      <c r="E4" s="168"/>
      <c r="F4" s="168"/>
      <c r="G4" s="168"/>
      <c r="H4" s="169"/>
      <c r="I4" s="33" t="s">
        <v>234</v>
      </c>
      <c r="J4" s="34" t="s">
        <v>235</v>
      </c>
    </row>
    <row r="5" spans="1:11" s="35" customFormat="1" ht="36" x14ac:dyDescent="0.2">
      <c r="A5" s="36" t="s">
        <v>236</v>
      </c>
      <c r="B5" s="37" t="s">
        <v>237</v>
      </c>
      <c r="C5" s="38" t="s">
        <v>14</v>
      </c>
      <c r="D5" s="38" t="s">
        <v>238</v>
      </c>
      <c r="E5" s="39" t="s">
        <v>239</v>
      </c>
      <c r="F5" s="39" t="s">
        <v>240</v>
      </c>
      <c r="G5" s="40" t="s">
        <v>241</v>
      </c>
      <c r="H5" s="40" t="s">
        <v>241</v>
      </c>
      <c r="I5" s="41" t="s">
        <v>242</v>
      </c>
      <c r="J5" s="42" t="s">
        <v>243</v>
      </c>
    </row>
    <row r="6" spans="1:11" s="35" customFormat="1" ht="18" customHeight="1" thickBot="1" x14ac:dyDescent="0.25">
      <c r="A6" s="43"/>
      <c r="B6" s="44"/>
      <c r="C6" s="44"/>
      <c r="D6" s="44"/>
      <c r="E6" s="45"/>
      <c r="F6" s="45" t="s">
        <v>244</v>
      </c>
      <c r="G6" s="46" t="s">
        <v>245</v>
      </c>
      <c r="H6" s="46" t="s">
        <v>246</v>
      </c>
      <c r="I6" s="47">
        <v>0.22</v>
      </c>
      <c r="J6" s="48"/>
    </row>
    <row r="7" spans="1:11" s="35" customFormat="1" ht="12" x14ac:dyDescent="0.2">
      <c r="A7" s="49"/>
      <c r="B7" s="49"/>
      <c r="C7" s="49"/>
      <c r="D7" s="49"/>
      <c r="E7" s="50"/>
      <c r="F7" s="51"/>
      <c r="G7" s="52"/>
      <c r="H7" s="52"/>
      <c r="I7" s="53"/>
      <c r="J7" s="54"/>
    </row>
    <row r="8" spans="1:11" s="35" customFormat="1" ht="12" x14ac:dyDescent="0.2">
      <c r="A8" s="55">
        <v>1</v>
      </c>
      <c r="B8" s="55">
        <v>3</v>
      </c>
      <c r="C8" s="56" t="s">
        <v>247</v>
      </c>
      <c r="D8" s="56" t="s">
        <v>248</v>
      </c>
      <c r="E8" s="57">
        <f>+F8+H8+G8</f>
        <v>0</v>
      </c>
      <c r="F8" s="58">
        <v>0</v>
      </c>
      <c r="G8" s="59">
        <v>0</v>
      </c>
      <c r="H8" s="59">
        <v>0</v>
      </c>
      <c r="I8" s="60">
        <f>G8*$I$6</f>
        <v>0</v>
      </c>
      <c r="J8" s="60">
        <f>H8*18%</f>
        <v>0</v>
      </c>
    </row>
    <row r="9" spans="1:11" s="35" customFormat="1" ht="12" x14ac:dyDescent="0.2">
      <c r="A9" s="55"/>
      <c r="B9" s="55">
        <v>7</v>
      </c>
      <c r="C9" s="56" t="s">
        <v>249</v>
      </c>
      <c r="D9" s="56" t="s">
        <v>248</v>
      </c>
      <c r="E9" s="57">
        <f t="shared" ref="E9:E70" si="0">+F9+H9+G9</f>
        <v>0</v>
      </c>
      <c r="F9" s="58">
        <v>0</v>
      </c>
      <c r="G9" s="59">
        <v>0</v>
      </c>
      <c r="H9" s="59">
        <v>0</v>
      </c>
      <c r="I9" s="60">
        <f t="shared" ref="I9:I70" si="1">G9*$I$6</f>
        <v>0</v>
      </c>
      <c r="J9" s="60">
        <f t="shared" ref="J9:J70" si="2">H9*18%</f>
        <v>0</v>
      </c>
    </row>
    <row r="10" spans="1:11" s="35" customFormat="1" ht="12" x14ac:dyDescent="0.2">
      <c r="A10" s="55"/>
      <c r="B10" s="55" t="s">
        <v>250</v>
      </c>
      <c r="C10" s="56" t="s">
        <v>251</v>
      </c>
      <c r="D10" s="56" t="s">
        <v>248</v>
      </c>
      <c r="E10" s="57">
        <f t="shared" si="0"/>
        <v>0</v>
      </c>
      <c r="F10" s="58">
        <v>0</v>
      </c>
      <c r="G10" s="59">
        <v>0</v>
      </c>
      <c r="H10" s="59">
        <v>0</v>
      </c>
      <c r="I10" s="60">
        <f t="shared" si="1"/>
        <v>0</v>
      </c>
      <c r="J10" s="60">
        <f t="shared" si="2"/>
        <v>0</v>
      </c>
    </row>
    <row r="11" spans="1:11" s="35" customFormat="1" ht="12" x14ac:dyDescent="0.2">
      <c r="A11" s="55"/>
      <c r="B11" s="55" t="s">
        <v>250</v>
      </c>
      <c r="C11" s="56" t="s">
        <v>251</v>
      </c>
      <c r="D11" s="56" t="s">
        <v>248</v>
      </c>
      <c r="E11" s="57">
        <f t="shared" si="0"/>
        <v>0</v>
      </c>
      <c r="F11" s="58">
        <v>0</v>
      </c>
      <c r="G11" s="59">
        <v>0</v>
      </c>
      <c r="H11" s="59">
        <v>0</v>
      </c>
      <c r="I11" s="60">
        <f t="shared" si="1"/>
        <v>0</v>
      </c>
      <c r="J11" s="60">
        <f t="shared" si="2"/>
        <v>0</v>
      </c>
    </row>
    <row r="12" spans="1:11" s="35" customFormat="1" ht="12" x14ac:dyDescent="0.2">
      <c r="A12" s="55">
        <v>3</v>
      </c>
      <c r="B12" s="55">
        <v>100</v>
      </c>
      <c r="C12" s="56" t="s">
        <v>252</v>
      </c>
      <c r="D12" s="56" t="s">
        <v>248</v>
      </c>
      <c r="E12" s="57">
        <f t="shared" si="0"/>
        <v>0</v>
      </c>
      <c r="F12" s="58">
        <v>0</v>
      </c>
      <c r="G12" s="59">
        <v>0</v>
      </c>
      <c r="H12" s="59">
        <v>0</v>
      </c>
      <c r="I12" s="60">
        <f t="shared" si="1"/>
        <v>0</v>
      </c>
      <c r="J12" s="60">
        <f t="shared" si="2"/>
        <v>0</v>
      </c>
    </row>
    <row r="13" spans="1:11" s="35" customFormat="1" ht="12" x14ac:dyDescent="0.2">
      <c r="A13" s="55"/>
      <c r="B13" s="55">
        <v>102</v>
      </c>
      <c r="C13" s="56" t="s">
        <v>253</v>
      </c>
      <c r="D13" s="56" t="s">
        <v>248</v>
      </c>
      <c r="E13" s="57">
        <f t="shared" si="0"/>
        <v>0</v>
      </c>
      <c r="F13" s="58">
        <v>0</v>
      </c>
      <c r="G13" s="59">
        <v>0</v>
      </c>
      <c r="H13" s="59">
        <v>0</v>
      </c>
      <c r="I13" s="60">
        <f t="shared" si="1"/>
        <v>0</v>
      </c>
      <c r="J13" s="60">
        <f t="shared" si="2"/>
        <v>0</v>
      </c>
    </row>
    <row r="14" spans="1:11" s="35" customFormat="1" ht="12" x14ac:dyDescent="0.2">
      <c r="A14" s="55"/>
      <c r="B14" s="55">
        <v>103</v>
      </c>
      <c r="C14" s="56" t="s">
        <v>254</v>
      </c>
      <c r="D14" s="56" t="s">
        <v>248</v>
      </c>
      <c r="E14" s="57">
        <f t="shared" si="0"/>
        <v>0</v>
      </c>
      <c r="F14" s="58">
        <v>0</v>
      </c>
      <c r="G14" s="59">
        <v>0</v>
      </c>
      <c r="H14" s="59">
        <v>0</v>
      </c>
      <c r="I14" s="60">
        <f t="shared" si="1"/>
        <v>0</v>
      </c>
      <c r="J14" s="60">
        <f t="shared" si="2"/>
        <v>0</v>
      </c>
      <c r="K14" s="61"/>
    </row>
    <row r="15" spans="1:11" s="35" customFormat="1" ht="12" x14ac:dyDescent="0.2">
      <c r="A15" s="55"/>
      <c r="B15" s="55" t="s">
        <v>250</v>
      </c>
      <c r="C15" s="56" t="s">
        <v>251</v>
      </c>
      <c r="D15" s="56" t="s">
        <v>248</v>
      </c>
      <c r="E15" s="57">
        <f t="shared" si="0"/>
        <v>0</v>
      </c>
      <c r="F15" s="58">
        <v>0</v>
      </c>
      <c r="G15" s="59">
        <v>0</v>
      </c>
      <c r="H15" s="59">
        <v>0</v>
      </c>
      <c r="I15" s="60">
        <f t="shared" si="1"/>
        <v>0</v>
      </c>
      <c r="J15" s="60">
        <f t="shared" si="2"/>
        <v>0</v>
      </c>
    </row>
    <row r="16" spans="1:11" s="35" customFormat="1" ht="12" x14ac:dyDescent="0.2">
      <c r="A16" s="55"/>
      <c r="B16" s="55" t="s">
        <v>250</v>
      </c>
      <c r="C16" s="56" t="s">
        <v>251</v>
      </c>
      <c r="D16" s="56" t="s">
        <v>248</v>
      </c>
      <c r="E16" s="57">
        <f t="shared" si="0"/>
        <v>0</v>
      </c>
      <c r="F16" s="58">
        <v>0</v>
      </c>
      <c r="G16" s="59">
        <v>0</v>
      </c>
      <c r="H16" s="59">
        <v>0</v>
      </c>
      <c r="I16" s="60">
        <f t="shared" si="1"/>
        <v>0</v>
      </c>
      <c r="J16" s="60">
        <f t="shared" si="2"/>
        <v>0</v>
      </c>
    </row>
    <row r="17" spans="1:10" s="35" customFormat="1" ht="12" x14ac:dyDescent="0.2">
      <c r="A17" s="55">
        <v>5</v>
      </c>
      <c r="B17" s="55">
        <v>152</v>
      </c>
      <c r="C17" s="56" t="s">
        <v>255</v>
      </c>
      <c r="D17" s="56" t="s">
        <v>248</v>
      </c>
      <c r="E17" s="57">
        <f t="shared" si="0"/>
        <v>0</v>
      </c>
      <c r="F17" s="58">
        <v>0</v>
      </c>
      <c r="G17" s="59">
        <v>0</v>
      </c>
      <c r="H17" s="59">
        <v>0</v>
      </c>
      <c r="I17" s="60">
        <f t="shared" si="1"/>
        <v>0</v>
      </c>
      <c r="J17" s="60">
        <f t="shared" si="2"/>
        <v>0</v>
      </c>
    </row>
    <row r="18" spans="1:10" s="35" customFormat="1" ht="12" x14ac:dyDescent="0.2">
      <c r="A18" s="55"/>
      <c r="B18" s="55">
        <v>153</v>
      </c>
      <c r="C18" s="56" t="s">
        <v>256</v>
      </c>
      <c r="D18" s="56" t="s">
        <v>248</v>
      </c>
      <c r="E18" s="57">
        <f t="shared" si="0"/>
        <v>0</v>
      </c>
      <c r="F18" s="58">
        <v>0</v>
      </c>
      <c r="G18" s="59">
        <v>0</v>
      </c>
      <c r="H18" s="59">
        <v>0</v>
      </c>
      <c r="I18" s="60">
        <f t="shared" si="1"/>
        <v>0</v>
      </c>
      <c r="J18" s="60">
        <f t="shared" si="2"/>
        <v>0</v>
      </c>
    </row>
    <row r="19" spans="1:10" s="35" customFormat="1" ht="12" x14ac:dyDescent="0.2">
      <c r="A19" s="55"/>
      <c r="B19" s="55">
        <v>154</v>
      </c>
      <c r="C19" s="56" t="s">
        <v>257</v>
      </c>
      <c r="D19" s="56" t="s">
        <v>248</v>
      </c>
      <c r="E19" s="57">
        <f t="shared" si="0"/>
        <v>0</v>
      </c>
      <c r="F19" s="58">
        <v>0</v>
      </c>
      <c r="G19" s="59">
        <v>0</v>
      </c>
      <c r="H19" s="59">
        <v>0</v>
      </c>
      <c r="I19" s="60">
        <f t="shared" si="1"/>
        <v>0</v>
      </c>
      <c r="J19" s="60">
        <f t="shared" si="2"/>
        <v>0</v>
      </c>
    </row>
    <row r="20" spans="1:10" s="35" customFormat="1" ht="12" x14ac:dyDescent="0.2">
      <c r="A20" s="55"/>
      <c r="B20" s="55" t="s">
        <v>250</v>
      </c>
      <c r="C20" s="56" t="s">
        <v>251</v>
      </c>
      <c r="D20" s="56" t="s">
        <v>248</v>
      </c>
      <c r="E20" s="57">
        <f t="shared" si="0"/>
        <v>0</v>
      </c>
      <c r="F20" s="58">
        <v>0</v>
      </c>
      <c r="G20" s="59">
        <v>0</v>
      </c>
      <c r="H20" s="59">
        <v>0</v>
      </c>
      <c r="I20" s="60">
        <f t="shared" si="1"/>
        <v>0</v>
      </c>
      <c r="J20" s="60">
        <f t="shared" si="2"/>
        <v>0</v>
      </c>
    </row>
    <row r="21" spans="1:10" s="35" customFormat="1" ht="12" x14ac:dyDescent="0.2">
      <c r="A21" s="55"/>
      <c r="B21" s="55" t="s">
        <v>250</v>
      </c>
      <c r="C21" s="56" t="s">
        <v>251</v>
      </c>
      <c r="D21" s="56" t="s">
        <v>248</v>
      </c>
      <c r="E21" s="57">
        <f t="shared" si="0"/>
        <v>0</v>
      </c>
      <c r="F21" s="58">
        <v>0</v>
      </c>
      <c r="G21" s="59">
        <v>0</v>
      </c>
      <c r="H21" s="59">
        <v>0</v>
      </c>
      <c r="I21" s="60">
        <f t="shared" si="1"/>
        <v>0</v>
      </c>
      <c r="J21" s="60">
        <f t="shared" si="2"/>
        <v>0</v>
      </c>
    </row>
    <row r="22" spans="1:10" s="35" customFormat="1" ht="12" x14ac:dyDescent="0.2">
      <c r="A22" s="55">
        <v>6</v>
      </c>
      <c r="B22" s="55">
        <v>160</v>
      </c>
      <c r="C22" s="56" t="s">
        <v>258</v>
      </c>
      <c r="D22" s="56" t="s">
        <v>248</v>
      </c>
      <c r="E22" s="57">
        <f t="shared" si="0"/>
        <v>0</v>
      </c>
      <c r="F22" s="58">
        <v>0</v>
      </c>
      <c r="G22" s="59">
        <v>0</v>
      </c>
      <c r="H22" s="59">
        <v>0</v>
      </c>
      <c r="I22" s="60">
        <f t="shared" si="1"/>
        <v>0</v>
      </c>
      <c r="J22" s="60">
        <f t="shared" si="2"/>
        <v>0</v>
      </c>
    </row>
    <row r="23" spans="1:10" s="35" customFormat="1" ht="12" x14ac:dyDescent="0.2">
      <c r="A23" s="55"/>
      <c r="B23" s="55">
        <v>162</v>
      </c>
      <c r="C23" s="56" t="s">
        <v>259</v>
      </c>
      <c r="D23" s="56" t="s">
        <v>248</v>
      </c>
      <c r="E23" s="57">
        <f t="shared" si="0"/>
        <v>0</v>
      </c>
      <c r="F23" s="58">
        <v>0</v>
      </c>
      <c r="G23" s="59">
        <v>0</v>
      </c>
      <c r="H23" s="59">
        <v>0</v>
      </c>
      <c r="I23" s="60">
        <f t="shared" si="1"/>
        <v>0</v>
      </c>
      <c r="J23" s="60">
        <f t="shared" si="2"/>
        <v>0</v>
      </c>
    </row>
    <row r="24" spans="1:10" s="35" customFormat="1" ht="12" x14ac:dyDescent="0.2">
      <c r="A24" s="55"/>
      <c r="B24" s="55">
        <v>163</v>
      </c>
      <c r="C24" s="56" t="s">
        <v>260</v>
      </c>
      <c r="D24" s="56" t="s">
        <v>248</v>
      </c>
      <c r="E24" s="57">
        <f t="shared" si="0"/>
        <v>0</v>
      </c>
      <c r="F24" s="58">
        <v>0</v>
      </c>
      <c r="G24" s="59">
        <v>0</v>
      </c>
      <c r="H24" s="59">
        <v>0</v>
      </c>
      <c r="I24" s="60">
        <f t="shared" si="1"/>
        <v>0</v>
      </c>
      <c r="J24" s="60">
        <f t="shared" si="2"/>
        <v>0</v>
      </c>
    </row>
    <row r="25" spans="1:10" s="35" customFormat="1" ht="12" x14ac:dyDescent="0.2">
      <c r="A25" s="55"/>
      <c r="B25" s="55">
        <v>170</v>
      </c>
      <c r="C25" s="56" t="s">
        <v>261</v>
      </c>
      <c r="D25" s="56" t="s">
        <v>248</v>
      </c>
      <c r="E25" s="57">
        <f t="shared" si="0"/>
        <v>0</v>
      </c>
      <c r="F25" s="58">
        <v>0</v>
      </c>
      <c r="G25" s="59">
        <v>0</v>
      </c>
      <c r="H25" s="59">
        <v>0</v>
      </c>
      <c r="I25" s="60">
        <f t="shared" si="1"/>
        <v>0</v>
      </c>
      <c r="J25" s="60">
        <f t="shared" si="2"/>
        <v>0</v>
      </c>
    </row>
    <row r="26" spans="1:10" s="35" customFormat="1" ht="12" x14ac:dyDescent="0.2">
      <c r="A26" s="55"/>
      <c r="B26" s="55" t="s">
        <v>250</v>
      </c>
      <c r="C26" s="56" t="s">
        <v>251</v>
      </c>
      <c r="D26" s="56" t="s">
        <v>248</v>
      </c>
      <c r="E26" s="57">
        <f t="shared" si="0"/>
        <v>0</v>
      </c>
      <c r="F26" s="58">
        <v>0</v>
      </c>
      <c r="G26" s="59">
        <v>0</v>
      </c>
      <c r="H26" s="59">
        <v>0</v>
      </c>
      <c r="I26" s="60">
        <f t="shared" si="1"/>
        <v>0</v>
      </c>
      <c r="J26" s="60">
        <f t="shared" si="2"/>
        <v>0</v>
      </c>
    </row>
    <row r="27" spans="1:10" s="35" customFormat="1" ht="13.5" customHeight="1" x14ac:dyDescent="0.2">
      <c r="A27" s="55"/>
      <c r="B27" s="55" t="s">
        <v>250</v>
      </c>
      <c r="C27" s="56" t="s">
        <v>251</v>
      </c>
      <c r="D27" s="56" t="s">
        <v>248</v>
      </c>
      <c r="E27" s="57">
        <f t="shared" si="0"/>
        <v>0</v>
      </c>
      <c r="F27" s="58">
        <v>0</v>
      </c>
      <c r="G27" s="59">
        <v>0</v>
      </c>
      <c r="H27" s="59">
        <v>0</v>
      </c>
      <c r="I27" s="60">
        <f t="shared" si="1"/>
        <v>0</v>
      </c>
      <c r="J27" s="60">
        <f t="shared" si="2"/>
        <v>0</v>
      </c>
    </row>
    <row r="28" spans="1:10" s="35" customFormat="1" ht="12" x14ac:dyDescent="0.2">
      <c r="A28" s="55">
        <v>7</v>
      </c>
      <c r="B28" s="55">
        <v>180</v>
      </c>
      <c r="C28" s="56" t="s">
        <v>262</v>
      </c>
      <c r="D28" s="56" t="s">
        <v>248</v>
      </c>
      <c r="E28" s="57">
        <f t="shared" si="0"/>
        <v>0</v>
      </c>
      <c r="F28" s="58">
        <v>0</v>
      </c>
      <c r="G28" s="59">
        <v>0</v>
      </c>
      <c r="H28" s="59">
        <v>0</v>
      </c>
      <c r="I28" s="60">
        <f t="shared" si="1"/>
        <v>0</v>
      </c>
      <c r="J28" s="60">
        <f t="shared" si="2"/>
        <v>0</v>
      </c>
    </row>
    <row r="29" spans="1:10" s="35" customFormat="1" ht="12" x14ac:dyDescent="0.2">
      <c r="A29" s="55"/>
      <c r="B29" s="55">
        <v>182</v>
      </c>
      <c r="C29" s="56" t="s">
        <v>263</v>
      </c>
      <c r="D29" s="56" t="s">
        <v>248</v>
      </c>
      <c r="E29" s="57">
        <f t="shared" si="0"/>
        <v>0</v>
      </c>
      <c r="F29" s="58">
        <v>0</v>
      </c>
      <c r="G29" s="59">
        <v>0</v>
      </c>
      <c r="H29" s="59">
        <v>0</v>
      </c>
      <c r="I29" s="60">
        <f t="shared" si="1"/>
        <v>0</v>
      </c>
      <c r="J29" s="60">
        <f t="shared" si="2"/>
        <v>0</v>
      </c>
    </row>
    <row r="30" spans="1:10" s="35" customFormat="1" ht="12" x14ac:dyDescent="0.2">
      <c r="A30" s="55"/>
      <c r="B30" s="55">
        <v>186</v>
      </c>
      <c r="C30" s="56" t="s">
        <v>264</v>
      </c>
      <c r="D30" s="56" t="s">
        <v>248</v>
      </c>
      <c r="E30" s="57">
        <f t="shared" si="0"/>
        <v>0</v>
      </c>
      <c r="F30" s="58">
        <v>0</v>
      </c>
      <c r="G30" s="59">
        <v>0</v>
      </c>
      <c r="H30" s="59">
        <v>0</v>
      </c>
      <c r="I30" s="60">
        <f t="shared" si="1"/>
        <v>0</v>
      </c>
      <c r="J30" s="60">
        <f t="shared" si="2"/>
        <v>0</v>
      </c>
    </row>
    <row r="31" spans="1:10" s="35" customFormat="1" ht="12" x14ac:dyDescent="0.2">
      <c r="A31" s="55"/>
      <c r="B31" s="55">
        <v>198</v>
      </c>
      <c r="C31" s="56" t="s">
        <v>265</v>
      </c>
      <c r="D31" s="56" t="s">
        <v>248</v>
      </c>
      <c r="E31" s="57">
        <f t="shared" si="0"/>
        <v>0</v>
      </c>
      <c r="F31" s="58">
        <v>0</v>
      </c>
      <c r="G31" s="59">
        <v>0</v>
      </c>
      <c r="H31" s="59">
        <v>0</v>
      </c>
      <c r="I31" s="60">
        <f t="shared" si="1"/>
        <v>0</v>
      </c>
      <c r="J31" s="60">
        <f t="shared" si="2"/>
        <v>0</v>
      </c>
    </row>
    <row r="32" spans="1:10" s="35" customFormat="1" ht="12" x14ac:dyDescent="0.2">
      <c r="A32" s="55"/>
      <c r="B32" s="55" t="s">
        <v>250</v>
      </c>
      <c r="C32" s="56" t="s">
        <v>251</v>
      </c>
      <c r="D32" s="56" t="s">
        <v>248</v>
      </c>
      <c r="E32" s="57">
        <f t="shared" si="0"/>
        <v>0</v>
      </c>
      <c r="F32" s="58">
        <v>0</v>
      </c>
      <c r="G32" s="59">
        <v>0</v>
      </c>
      <c r="H32" s="59">
        <v>0</v>
      </c>
      <c r="I32" s="60">
        <f t="shared" si="1"/>
        <v>0</v>
      </c>
      <c r="J32" s="60">
        <f t="shared" si="2"/>
        <v>0</v>
      </c>
    </row>
    <row r="33" spans="1:11" s="35" customFormat="1" ht="12" x14ac:dyDescent="0.2">
      <c r="A33" s="55"/>
      <c r="B33" s="55" t="s">
        <v>250</v>
      </c>
      <c r="C33" s="56" t="s">
        <v>251</v>
      </c>
      <c r="D33" s="56" t="s">
        <v>248</v>
      </c>
      <c r="E33" s="57">
        <f t="shared" si="0"/>
        <v>0</v>
      </c>
      <c r="F33" s="58">
        <v>0</v>
      </c>
      <c r="G33" s="59">
        <v>0</v>
      </c>
      <c r="H33" s="59">
        <v>0</v>
      </c>
      <c r="I33" s="60">
        <f t="shared" si="1"/>
        <v>0</v>
      </c>
      <c r="J33" s="60">
        <f t="shared" si="2"/>
        <v>0</v>
      </c>
    </row>
    <row r="34" spans="1:11" s="35" customFormat="1" ht="12" x14ac:dyDescent="0.2">
      <c r="A34" s="55">
        <v>8</v>
      </c>
      <c r="B34" s="55">
        <v>200</v>
      </c>
      <c r="C34" s="56" t="s">
        <v>266</v>
      </c>
      <c r="D34" s="56" t="s">
        <v>248</v>
      </c>
      <c r="E34" s="57">
        <f t="shared" si="0"/>
        <v>0</v>
      </c>
      <c r="F34" s="58">
        <v>0</v>
      </c>
      <c r="G34" s="59">
        <v>0</v>
      </c>
      <c r="H34" s="59">
        <v>0</v>
      </c>
      <c r="I34" s="60">
        <f t="shared" si="1"/>
        <v>0</v>
      </c>
      <c r="J34" s="60">
        <f t="shared" si="2"/>
        <v>0</v>
      </c>
    </row>
    <row r="35" spans="1:11" s="35" customFormat="1" ht="12" x14ac:dyDescent="0.2">
      <c r="A35" s="55"/>
      <c r="B35" s="55" t="s">
        <v>250</v>
      </c>
      <c r="C35" s="56" t="s">
        <v>251</v>
      </c>
      <c r="D35" s="56" t="s">
        <v>248</v>
      </c>
      <c r="E35" s="57">
        <f t="shared" si="0"/>
        <v>0</v>
      </c>
      <c r="F35" s="58">
        <v>0</v>
      </c>
      <c r="G35" s="59">
        <v>0</v>
      </c>
      <c r="H35" s="59">
        <v>0</v>
      </c>
      <c r="I35" s="60">
        <f t="shared" si="1"/>
        <v>0</v>
      </c>
      <c r="J35" s="60">
        <f t="shared" si="2"/>
        <v>0</v>
      </c>
    </row>
    <row r="36" spans="1:11" s="35" customFormat="1" ht="12" x14ac:dyDescent="0.2">
      <c r="A36" s="55">
        <v>9</v>
      </c>
      <c r="B36" s="55">
        <v>210</v>
      </c>
      <c r="C36" s="56" t="s">
        <v>267</v>
      </c>
      <c r="D36" s="56" t="s">
        <v>248</v>
      </c>
      <c r="E36" s="57">
        <f t="shared" si="0"/>
        <v>0</v>
      </c>
      <c r="F36" s="58">
        <v>0</v>
      </c>
      <c r="G36" s="59">
        <v>0</v>
      </c>
      <c r="H36" s="59">
        <v>0</v>
      </c>
      <c r="I36" s="60">
        <f t="shared" si="1"/>
        <v>0</v>
      </c>
      <c r="J36" s="60">
        <f t="shared" si="2"/>
        <v>0</v>
      </c>
    </row>
    <row r="37" spans="1:11" s="35" customFormat="1" ht="12" x14ac:dyDescent="0.2">
      <c r="A37" s="55"/>
      <c r="B37" s="55">
        <v>212</v>
      </c>
      <c r="C37" s="56" t="s">
        <v>268</v>
      </c>
      <c r="D37" s="56" t="s">
        <v>248</v>
      </c>
      <c r="E37" s="57">
        <f t="shared" si="0"/>
        <v>0</v>
      </c>
      <c r="F37" s="58">
        <v>0</v>
      </c>
      <c r="G37" s="59">
        <v>0</v>
      </c>
      <c r="H37" s="59">
        <v>0</v>
      </c>
      <c r="I37" s="60">
        <f t="shared" si="1"/>
        <v>0</v>
      </c>
      <c r="J37" s="60">
        <f t="shared" si="2"/>
        <v>0</v>
      </c>
      <c r="K37" s="61"/>
    </row>
    <row r="38" spans="1:11" s="35" customFormat="1" ht="12" x14ac:dyDescent="0.2">
      <c r="A38" s="55"/>
      <c r="B38" s="55" t="s">
        <v>250</v>
      </c>
      <c r="C38" s="56" t="s">
        <v>251</v>
      </c>
      <c r="D38" s="56" t="s">
        <v>248</v>
      </c>
      <c r="E38" s="57">
        <f t="shared" si="0"/>
        <v>0</v>
      </c>
      <c r="F38" s="58">
        <v>0</v>
      </c>
      <c r="G38" s="59">
        <v>0</v>
      </c>
      <c r="H38" s="59">
        <v>0</v>
      </c>
      <c r="I38" s="60">
        <f t="shared" si="1"/>
        <v>0</v>
      </c>
      <c r="J38" s="60">
        <f t="shared" si="2"/>
        <v>0</v>
      </c>
    </row>
    <row r="39" spans="1:11" s="35" customFormat="1" ht="12" x14ac:dyDescent="0.2">
      <c r="A39" s="55"/>
      <c r="B39" s="55" t="s">
        <v>250</v>
      </c>
      <c r="C39" s="56" t="s">
        <v>251</v>
      </c>
      <c r="D39" s="56" t="s">
        <v>248</v>
      </c>
      <c r="E39" s="57">
        <f t="shared" si="0"/>
        <v>0</v>
      </c>
      <c r="F39" s="58">
        <v>0</v>
      </c>
      <c r="G39" s="59">
        <v>0</v>
      </c>
      <c r="H39" s="59">
        <v>0</v>
      </c>
      <c r="I39" s="60">
        <f t="shared" si="1"/>
        <v>0</v>
      </c>
      <c r="J39" s="60">
        <f t="shared" si="2"/>
        <v>0</v>
      </c>
    </row>
    <row r="40" spans="1:11" s="35" customFormat="1" ht="12" x14ac:dyDescent="0.2">
      <c r="A40" s="55">
        <v>10</v>
      </c>
      <c r="B40" s="55">
        <v>220</v>
      </c>
      <c r="C40" s="56" t="s">
        <v>269</v>
      </c>
      <c r="D40" s="56" t="s">
        <v>248</v>
      </c>
      <c r="E40" s="57">
        <f t="shared" si="0"/>
        <v>0</v>
      </c>
      <c r="F40" s="58">
        <v>0</v>
      </c>
      <c r="G40" s="59">
        <v>0</v>
      </c>
      <c r="H40" s="59">
        <v>0</v>
      </c>
      <c r="I40" s="60">
        <f t="shared" si="1"/>
        <v>0</v>
      </c>
      <c r="J40" s="60">
        <f t="shared" si="2"/>
        <v>0</v>
      </c>
    </row>
    <row r="41" spans="1:11" s="35" customFormat="1" ht="12" x14ac:dyDescent="0.2">
      <c r="A41" s="55"/>
      <c r="B41" s="55">
        <v>222</v>
      </c>
      <c r="C41" s="56" t="s">
        <v>270</v>
      </c>
      <c r="D41" s="56" t="s">
        <v>248</v>
      </c>
      <c r="E41" s="57">
        <f t="shared" si="0"/>
        <v>0</v>
      </c>
      <c r="F41" s="58">
        <v>0</v>
      </c>
      <c r="G41" s="59">
        <v>0</v>
      </c>
      <c r="H41" s="59">
        <v>0</v>
      </c>
      <c r="I41" s="60">
        <f>G41*$I$6</f>
        <v>0</v>
      </c>
      <c r="J41" s="60">
        <f t="shared" si="2"/>
        <v>0</v>
      </c>
    </row>
    <row r="42" spans="1:11" s="35" customFormat="1" ht="12" x14ac:dyDescent="0.2">
      <c r="A42" s="55"/>
      <c r="B42" s="55">
        <v>224</v>
      </c>
      <c r="C42" s="62" t="s">
        <v>271</v>
      </c>
      <c r="D42" s="56" t="s">
        <v>248</v>
      </c>
      <c r="E42" s="57">
        <f t="shared" si="0"/>
        <v>0</v>
      </c>
      <c r="F42" s="58">
        <v>0</v>
      </c>
      <c r="G42" s="59">
        <v>0</v>
      </c>
      <c r="H42" s="59">
        <v>0</v>
      </c>
      <c r="I42" s="60">
        <f t="shared" si="1"/>
        <v>0</v>
      </c>
      <c r="J42" s="60">
        <f t="shared" si="2"/>
        <v>0</v>
      </c>
    </row>
    <row r="43" spans="1:11" s="35" customFormat="1" ht="12" x14ac:dyDescent="0.2">
      <c r="A43" s="55"/>
      <c r="B43" s="55" t="s">
        <v>250</v>
      </c>
      <c r="C43" s="56" t="s">
        <v>251</v>
      </c>
      <c r="D43" s="56" t="s">
        <v>248</v>
      </c>
      <c r="E43" s="57">
        <f t="shared" si="0"/>
        <v>0</v>
      </c>
      <c r="F43" s="58">
        <v>0</v>
      </c>
      <c r="G43" s="59">
        <v>0</v>
      </c>
      <c r="H43" s="59">
        <v>0</v>
      </c>
      <c r="I43" s="60">
        <f t="shared" si="1"/>
        <v>0</v>
      </c>
      <c r="J43" s="60">
        <f t="shared" si="2"/>
        <v>0</v>
      </c>
    </row>
    <row r="44" spans="1:11" s="35" customFormat="1" ht="12" x14ac:dyDescent="0.2">
      <c r="A44" s="55"/>
      <c r="B44" s="55" t="s">
        <v>250</v>
      </c>
      <c r="C44" s="56" t="s">
        <v>251</v>
      </c>
      <c r="D44" s="56" t="s">
        <v>248</v>
      </c>
      <c r="E44" s="57">
        <f t="shared" si="0"/>
        <v>0</v>
      </c>
      <c r="F44" s="58">
        <v>0</v>
      </c>
      <c r="G44" s="59">
        <v>0</v>
      </c>
      <c r="H44" s="59">
        <v>0</v>
      </c>
      <c r="I44" s="60">
        <f t="shared" si="1"/>
        <v>0</v>
      </c>
      <c r="J44" s="60">
        <f t="shared" si="2"/>
        <v>0</v>
      </c>
    </row>
    <row r="45" spans="1:11" s="35" customFormat="1" ht="12" x14ac:dyDescent="0.2">
      <c r="A45" s="55">
        <v>11</v>
      </c>
      <c r="B45" s="55">
        <v>232</v>
      </c>
      <c r="C45" s="56" t="s">
        <v>272</v>
      </c>
      <c r="D45" s="56" t="s">
        <v>248</v>
      </c>
      <c r="E45" s="57">
        <f t="shared" si="0"/>
        <v>0</v>
      </c>
      <c r="F45" s="58">
        <v>0</v>
      </c>
      <c r="G45" s="59">
        <v>0</v>
      </c>
      <c r="H45" s="59">
        <v>0</v>
      </c>
      <c r="I45" s="60">
        <f t="shared" si="1"/>
        <v>0</v>
      </c>
      <c r="J45" s="60">
        <f t="shared" si="2"/>
        <v>0</v>
      </c>
    </row>
    <row r="46" spans="1:11" s="35" customFormat="1" ht="12" x14ac:dyDescent="0.2">
      <c r="A46" s="55"/>
      <c r="B46" s="55">
        <v>240</v>
      </c>
      <c r="C46" s="56" t="s">
        <v>273</v>
      </c>
      <c r="D46" s="56" t="s">
        <v>248</v>
      </c>
      <c r="E46" s="57">
        <f t="shared" si="0"/>
        <v>0</v>
      </c>
      <c r="F46" s="58">
        <v>0</v>
      </c>
      <c r="G46" s="59">
        <v>0</v>
      </c>
      <c r="H46" s="59">
        <v>0</v>
      </c>
      <c r="I46" s="60">
        <f t="shared" si="1"/>
        <v>0</v>
      </c>
      <c r="J46" s="60">
        <f t="shared" si="2"/>
        <v>0</v>
      </c>
    </row>
    <row r="47" spans="1:11" s="35" customFormat="1" ht="12" x14ac:dyDescent="0.2">
      <c r="A47" s="55"/>
      <c r="B47" s="55">
        <v>241</v>
      </c>
      <c r="C47" s="56" t="s">
        <v>274</v>
      </c>
      <c r="D47" s="56" t="s">
        <v>248</v>
      </c>
      <c r="E47" s="57">
        <f t="shared" si="0"/>
        <v>0</v>
      </c>
      <c r="F47" s="58">
        <v>0</v>
      </c>
      <c r="G47" s="59">
        <v>0</v>
      </c>
      <c r="H47" s="59">
        <v>0</v>
      </c>
      <c r="I47" s="60">
        <f t="shared" si="1"/>
        <v>0</v>
      </c>
      <c r="J47" s="60">
        <f t="shared" si="2"/>
        <v>0</v>
      </c>
    </row>
    <row r="48" spans="1:11" s="35" customFormat="1" ht="12" x14ac:dyDescent="0.2">
      <c r="A48" s="55"/>
      <c r="B48" s="55" t="s">
        <v>250</v>
      </c>
      <c r="C48" s="56" t="s">
        <v>251</v>
      </c>
      <c r="D48" s="56" t="s">
        <v>248</v>
      </c>
      <c r="E48" s="57">
        <f t="shared" si="0"/>
        <v>0</v>
      </c>
      <c r="F48" s="58">
        <v>0</v>
      </c>
      <c r="G48" s="59">
        <v>0</v>
      </c>
      <c r="H48" s="59">
        <v>0</v>
      </c>
      <c r="I48" s="60">
        <f t="shared" si="1"/>
        <v>0</v>
      </c>
      <c r="J48" s="60">
        <f t="shared" si="2"/>
        <v>0</v>
      </c>
    </row>
    <row r="49" spans="1:10" s="35" customFormat="1" ht="12" x14ac:dyDescent="0.2">
      <c r="A49" s="55"/>
      <c r="B49" s="55" t="s">
        <v>250</v>
      </c>
      <c r="C49" s="56" t="s">
        <v>251</v>
      </c>
      <c r="D49" s="56" t="s">
        <v>248</v>
      </c>
      <c r="E49" s="57">
        <f t="shared" si="0"/>
        <v>0</v>
      </c>
      <c r="F49" s="58">
        <v>0</v>
      </c>
      <c r="G49" s="59">
        <v>0</v>
      </c>
      <c r="H49" s="59">
        <v>0</v>
      </c>
      <c r="I49" s="60">
        <f t="shared" si="1"/>
        <v>0</v>
      </c>
      <c r="J49" s="60">
        <f t="shared" si="2"/>
        <v>0</v>
      </c>
    </row>
    <row r="50" spans="1:10" s="35" customFormat="1" ht="12" x14ac:dyDescent="0.2">
      <c r="A50" s="55">
        <v>12</v>
      </c>
      <c r="B50" s="55">
        <v>250</v>
      </c>
      <c r="C50" s="56" t="s">
        <v>275</v>
      </c>
      <c r="D50" s="56" t="s">
        <v>248</v>
      </c>
      <c r="E50" s="57">
        <f t="shared" si="0"/>
        <v>0</v>
      </c>
      <c r="F50" s="58">
        <v>0</v>
      </c>
      <c r="G50" s="59">
        <v>0</v>
      </c>
      <c r="H50" s="59">
        <v>0</v>
      </c>
      <c r="I50" s="60">
        <f t="shared" si="1"/>
        <v>0</v>
      </c>
      <c r="J50" s="60">
        <f t="shared" si="2"/>
        <v>0</v>
      </c>
    </row>
    <row r="51" spans="1:10" s="35" customFormat="1" ht="12" x14ac:dyDescent="0.2">
      <c r="A51" s="55"/>
      <c r="B51" s="55">
        <v>260</v>
      </c>
      <c r="C51" s="56" t="s">
        <v>276</v>
      </c>
      <c r="D51" s="56" t="s">
        <v>248</v>
      </c>
      <c r="E51" s="57">
        <f t="shared" si="0"/>
        <v>0</v>
      </c>
      <c r="F51" s="58">
        <v>0</v>
      </c>
      <c r="G51" s="59">
        <v>0</v>
      </c>
      <c r="H51" s="59">
        <v>0</v>
      </c>
      <c r="I51" s="60">
        <f t="shared" si="1"/>
        <v>0</v>
      </c>
      <c r="J51" s="60">
        <f>H51*18%</f>
        <v>0</v>
      </c>
    </row>
    <row r="52" spans="1:10" s="35" customFormat="1" ht="12" x14ac:dyDescent="0.2">
      <c r="A52" s="55"/>
      <c r="B52" s="55">
        <v>261</v>
      </c>
      <c r="C52" s="56" t="s">
        <v>277</v>
      </c>
      <c r="D52" s="56" t="s">
        <v>248</v>
      </c>
      <c r="E52" s="57">
        <f t="shared" si="0"/>
        <v>0</v>
      </c>
      <c r="F52" s="58">
        <v>0</v>
      </c>
      <c r="G52" s="59">
        <v>0</v>
      </c>
      <c r="H52" s="59">
        <v>0</v>
      </c>
      <c r="I52" s="60">
        <f t="shared" si="1"/>
        <v>0</v>
      </c>
      <c r="J52" s="60">
        <f t="shared" si="2"/>
        <v>0</v>
      </c>
    </row>
    <row r="53" spans="1:10" s="35" customFormat="1" ht="12" x14ac:dyDescent="0.2">
      <c r="A53" s="55"/>
      <c r="B53" s="55" t="s">
        <v>250</v>
      </c>
      <c r="C53" s="56" t="s">
        <v>251</v>
      </c>
      <c r="D53" s="56" t="s">
        <v>248</v>
      </c>
      <c r="E53" s="57">
        <f t="shared" si="0"/>
        <v>0</v>
      </c>
      <c r="F53" s="58">
        <v>0</v>
      </c>
      <c r="G53" s="59">
        <v>0</v>
      </c>
      <c r="H53" s="59">
        <v>0</v>
      </c>
      <c r="I53" s="60">
        <f>G53*$I$6</f>
        <v>0</v>
      </c>
      <c r="J53" s="60">
        <f t="shared" si="2"/>
        <v>0</v>
      </c>
    </row>
    <row r="54" spans="1:10" s="35" customFormat="1" ht="12" x14ac:dyDescent="0.2">
      <c r="A54" s="55"/>
      <c r="B54" s="55" t="s">
        <v>250</v>
      </c>
      <c r="C54" s="56" t="s">
        <v>251</v>
      </c>
      <c r="D54" s="56" t="s">
        <v>248</v>
      </c>
      <c r="E54" s="57">
        <f t="shared" si="0"/>
        <v>0</v>
      </c>
      <c r="F54" s="58">
        <v>0</v>
      </c>
      <c r="G54" s="59">
        <v>0</v>
      </c>
      <c r="H54" s="59">
        <v>0</v>
      </c>
      <c r="I54" s="60">
        <f t="shared" si="1"/>
        <v>0</v>
      </c>
      <c r="J54" s="60">
        <f t="shared" si="2"/>
        <v>0</v>
      </c>
    </row>
    <row r="55" spans="1:10" s="35" customFormat="1" ht="12" x14ac:dyDescent="0.2">
      <c r="A55" s="55">
        <v>25</v>
      </c>
      <c r="B55" s="55">
        <v>730</v>
      </c>
      <c r="C55" s="56" t="s">
        <v>278</v>
      </c>
      <c r="D55" s="56" t="s">
        <v>248</v>
      </c>
      <c r="E55" s="57">
        <f t="shared" si="0"/>
        <v>0</v>
      </c>
      <c r="F55" s="58">
        <v>0</v>
      </c>
      <c r="G55" s="59">
        <v>0</v>
      </c>
      <c r="H55" s="59">
        <v>0</v>
      </c>
      <c r="I55" s="60">
        <f t="shared" si="1"/>
        <v>0</v>
      </c>
      <c r="J55" s="60">
        <f t="shared" si="2"/>
        <v>0</v>
      </c>
    </row>
    <row r="56" spans="1:10" s="35" customFormat="1" ht="12" x14ac:dyDescent="0.2">
      <c r="A56" s="55"/>
      <c r="B56" s="55">
        <v>732</v>
      </c>
      <c r="C56" s="56" t="s">
        <v>279</v>
      </c>
      <c r="D56" s="56" t="s">
        <v>248</v>
      </c>
      <c r="E56" s="57">
        <f t="shared" si="0"/>
        <v>0</v>
      </c>
      <c r="F56" s="58">
        <v>0</v>
      </c>
      <c r="G56" s="59">
        <v>0</v>
      </c>
      <c r="H56" s="59">
        <v>0</v>
      </c>
      <c r="I56" s="60">
        <f t="shared" si="1"/>
        <v>0</v>
      </c>
      <c r="J56" s="60">
        <f t="shared" si="2"/>
        <v>0</v>
      </c>
    </row>
    <row r="57" spans="1:10" s="35" customFormat="1" ht="12" x14ac:dyDescent="0.2">
      <c r="A57" s="55"/>
      <c r="B57" s="55">
        <v>733</v>
      </c>
      <c r="C57" s="56" t="s">
        <v>280</v>
      </c>
      <c r="D57" s="56" t="s">
        <v>248</v>
      </c>
      <c r="E57" s="57">
        <f t="shared" si="0"/>
        <v>0</v>
      </c>
      <c r="F57" s="58">
        <v>0</v>
      </c>
      <c r="G57" s="59">
        <v>0</v>
      </c>
      <c r="H57" s="59">
        <v>0</v>
      </c>
      <c r="I57" s="60">
        <f t="shared" si="1"/>
        <v>0</v>
      </c>
      <c r="J57" s="60">
        <f t="shared" si="2"/>
        <v>0</v>
      </c>
    </row>
    <row r="58" spans="1:10" s="35" customFormat="1" ht="12" x14ac:dyDescent="0.2">
      <c r="A58" s="55"/>
      <c r="B58" s="55" t="s">
        <v>250</v>
      </c>
      <c r="C58" s="56" t="s">
        <v>251</v>
      </c>
      <c r="D58" s="56" t="s">
        <v>248</v>
      </c>
      <c r="E58" s="57">
        <f t="shared" si="0"/>
        <v>0</v>
      </c>
      <c r="F58" s="58">
        <v>0</v>
      </c>
      <c r="G58" s="59">
        <v>0</v>
      </c>
      <c r="H58" s="59">
        <v>0</v>
      </c>
      <c r="I58" s="60">
        <f t="shared" si="1"/>
        <v>0</v>
      </c>
      <c r="J58" s="60">
        <f t="shared" si="2"/>
        <v>0</v>
      </c>
    </row>
    <row r="59" spans="1:10" s="35" customFormat="1" ht="12" x14ac:dyDescent="0.2">
      <c r="A59" s="55"/>
      <c r="B59" s="55" t="s">
        <v>250</v>
      </c>
      <c r="C59" s="56" t="s">
        <v>251</v>
      </c>
      <c r="D59" s="56" t="s">
        <v>248</v>
      </c>
      <c r="E59" s="57">
        <f t="shared" si="0"/>
        <v>0</v>
      </c>
      <c r="F59" s="58">
        <v>0</v>
      </c>
      <c r="G59" s="59">
        <v>0</v>
      </c>
      <c r="H59" s="59">
        <v>0</v>
      </c>
      <c r="I59" s="60">
        <f t="shared" si="1"/>
        <v>0</v>
      </c>
      <c r="J59" s="60">
        <f t="shared" si="2"/>
        <v>0</v>
      </c>
    </row>
    <row r="60" spans="1:10" s="35" customFormat="1" ht="12" x14ac:dyDescent="0.2">
      <c r="A60" s="55"/>
      <c r="B60" s="55">
        <v>740</v>
      </c>
      <c r="C60" s="56" t="s">
        <v>267</v>
      </c>
      <c r="D60" s="56" t="s">
        <v>248</v>
      </c>
      <c r="E60" s="57">
        <f t="shared" si="0"/>
        <v>0</v>
      </c>
      <c r="F60" s="58">
        <v>0</v>
      </c>
      <c r="G60" s="59">
        <v>0</v>
      </c>
      <c r="H60" s="59">
        <v>0</v>
      </c>
      <c r="I60" s="60">
        <f t="shared" si="1"/>
        <v>0</v>
      </c>
      <c r="J60" s="60">
        <f t="shared" si="2"/>
        <v>0</v>
      </c>
    </row>
    <row r="61" spans="1:10" s="35" customFormat="1" ht="12" x14ac:dyDescent="0.2">
      <c r="A61" s="55"/>
      <c r="B61" s="55">
        <v>741</v>
      </c>
      <c r="C61" s="56" t="s">
        <v>281</v>
      </c>
      <c r="D61" s="56" t="s">
        <v>248</v>
      </c>
      <c r="E61" s="57">
        <f t="shared" si="0"/>
        <v>0</v>
      </c>
      <c r="F61" s="58">
        <v>0</v>
      </c>
      <c r="G61" s="59">
        <v>0</v>
      </c>
      <c r="H61" s="59">
        <v>0</v>
      </c>
      <c r="I61" s="60">
        <f t="shared" si="1"/>
        <v>0</v>
      </c>
      <c r="J61" s="60">
        <f t="shared" si="2"/>
        <v>0</v>
      </c>
    </row>
    <row r="62" spans="1:10" s="35" customFormat="1" ht="12" x14ac:dyDescent="0.2">
      <c r="A62" s="55"/>
      <c r="B62" s="55" t="s">
        <v>250</v>
      </c>
      <c r="C62" s="56" t="s">
        <v>251</v>
      </c>
      <c r="D62" s="56" t="s">
        <v>248</v>
      </c>
      <c r="E62" s="57">
        <f t="shared" si="0"/>
        <v>0</v>
      </c>
      <c r="F62" s="58">
        <v>0</v>
      </c>
      <c r="G62" s="59">
        <v>0</v>
      </c>
      <c r="H62" s="59">
        <v>0</v>
      </c>
      <c r="I62" s="60">
        <f t="shared" si="1"/>
        <v>0</v>
      </c>
      <c r="J62" s="60">
        <f t="shared" si="2"/>
        <v>0</v>
      </c>
    </row>
    <row r="63" spans="1:10" s="35" customFormat="1" ht="12" x14ac:dyDescent="0.2">
      <c r="A63" s="55"/>
      <c r="B63" s="55" t="s">
        <v>250</v>
      </c>
      <c r="C63" s="56" t="s">
        <v>251</v>
      </c>
      <c r="D63" s="56" t="s">
        <v>248</v>
      </c>
      <c r="E63" s="57">
        <f t="shared" si="0"/>
        <v>0</v>
      </c>
      <c r="F63" s="58">
        <v>0</v>
      </c>
      <c r="G63" s="59">
        <v>0</v>
      </c>
      <c r="H63" s="59">
        <v>0</v>
      </c>
      <c r="I63" s="60">
        <f t="shared" si="1"/>
        <v>0</v>
      </c>
      <c r="J63" s="60">
        <f t="shared" si="2"/>
        <v>0</v>
      </c>
    </row>
    <row r="64" spans="1:10" s="35" customFormat="1" ht="12" x14ac:dyDescent="0.2">
      <c r="A64" s="55"/>
      <c r="B64" s="55"/>
      <c r="C64" s="56"/>
      <c r="D64" s="56"/>
      <c r="E64" s="57">
        <f t="shared" si="0"/>
        <v>0</v>
      </c>
      <c r="F64" s="58">
        <v>0</v>
      </c>
      <c r="G64" s="59">
        <v>0</v>
      </c>
      <c r="H64" s="59">
        <v>0</v>
      </c>
      <c r="I64" s="60">
        <f t="shared" si="1"/>
        <v>0</v>
      </c>
      <c r="J64" s="60">
        <f t="shared" si="2"/>
        <v>0</v>
      </c>
    </row>
    <row r="65" spans="1:10" s="35" customFormat="1" ht="12" x14ac:dyDescent="0.2">
      <c r="A65" s="55"/>
      <c r="B65" s="55"/>
      <c r="C65" s="56"/>
      <c r="D65" s="56"/>
      <c r="E65" s="57">
        <f t="shared" si="0"/>
        <v>0</v>
      </c>
      <c r="F65" s="58">
        <v>0</v>
      </c>
      <c r="G65" s="59">
        <v>0</v>
      </c>
      <c r="H65" s="59">
        <v>0</v>
      </c>
      <c r="I65" s="60">
        <f t="shared" si="1"/>
        <v>0</v>
      </c>
      <c r="J65" s="60">
        <f t="shared" si="2"/>
        <v>0</v>
      </c>
    </row>
    <row r="66" spans="1:10" s="35" customFormat="1" ht="12" x14ac:dyDescent="0.2">
      <c r="A66" s="55"/>
      <c r="B66" s="55"/>
      <c r="C66" s="56"/>
      <c r="D66" s="56"/>
      <c r="E66" s="57">
        <f t="shared" si="0"/>
        <v>0</v>
      </c>
      <c r="F66" s="58">
        <v>0</v>
      </c>
      <c r="G66" s="59">
        <v>0</v>
      </c>
      <c r="H66" s="59">
        <v>0</v>
      </c>
      <c r="I66" s="60">
        <f t="shared" si="1"/>
        <v>0</v>
      </c>
      <c r="J66" s="60">
        <f t="shared" si="2"/>
        <v>0</v>
      </c>
    </row>
    <row r="67" spans="1:10" s="35" customFormat="1" ht="12" x14ac:dyDescent="0.2">
      <c r="A67" s="55"/>
      <c r="B67" s="55"/>
      <c r="C67" s="56"/>
      <c r="D67" s="56"/>
      <c r="E67" s="57">
        <f t="shared" si="0"/>
        <v>0</v>
      </c>
      <c r="F67" s="58">
        <v>0</v>
      </c>
      <c r="G67" s="59">
        <v>0</v>
      </c>
      <c r="H67" s="59">
        <v>0</v>
      </c>
      <c r="I67" s="60">
        <f t="shared" si="1"/>
        <v>0</v>
      </c>
      <c r="J67" s="60">
        <f t="shared" si="2"/>
        <v>0</v>
      </c>
    </row>
    <row r="68" spans="1:10" s="35" customFormat="1" ht="12" x14ac:dyDescent="0.2">
      <c r="A68" s="55"/>
      <c r="B68" s="55"/>
      <c r="C68" s="56"/>
      <c r="D68" s="56"/>
      <c r="E68" s="57">
        <f t="shared" si="0"/>
        <v>0</v>
      </c>
      <c r="F68" s="58">
        <v>0</v>
      </c>
      <c r="G68" s="59">
        <v>0</v>
      </c>
      <c r="H68" s="59">
        <v>0</v>
      </c>
      <c r="I68" s="60">
        <f t="shared" si="1"/>
        <v>0</v>
      </c>
      <c r="J68" s="60">
        <f t="shared" si="2"/>
        <v>0</v>
      </c>
    </row>
    <row r="69" spans="1:10" s="35" customFormat="1" ht="12" x14ac:dyDescent="0.2">
      <c r="A69" s="55"/>
      <c r="B69" s="55"/>
      <c r="C69" s="56"/>
      <c r="D69" s="56"/>
      <c r="E69" s="57">
        <f t="shared" si="0"/>
        <v>0</v>
      </c>
      <c r="F69" s="58">
        <v>0</v>
      </c>
      <c r="G69" s="59">
        <v>0</v>
      </c>
      <c r="H69" s="59">
        <v>0</v>
      </c>
      <c r="I69" s="60">
        <f t="shared" si="1"/>
        <v>0</v>
      </c>
      <c r="J69" s="60">
        <f t="shared" si="2"/>
        <v>0</v>
      </c>
    </row>
    <row r="70" spans="1:10" s="35" customFormat="1" ht="12" x14ac:dyDescent="0.2">
      <c r="A70" s="55"/>
      <c r="B70" s="55"/>
      <c r="C70" s="56"/>
      <c r="D70" s="56"/>
      <c r="E70" s="57">
        <f t="shared" si="0"/>
        <v>0</v>
      </c>
      <c r="F70" s="58">
        <v>0</v>
      </c>
      <c r="G70" s="59">
        <v>0</v>
      </c>
      <c r="H70" s="59">
        <v>0</v>
      </c>
      <c r="I70" s="60">
        <f t="shared" si="1"/>
        <v>0</v>
      </c>
      <c r="J70" s="60">
        <f t="shared" si="2"/>
        <v>0</v>
      </c>
    </row>
    <row r="71" spans="1:10" s="35" customFormat="1" ht="12.75" thickBot="1" x14ac:dyDescent="0.25">
      <c r="A71" s="63"/>
      <c r="B71" s="64"/>
      <c r="C71" s="63"/>
      <c r="D71" s="63"/>
      <c r="E71" s="65">
        <f>+F71+H71+G71</f>
        <v>0</v>
      </c>
      <c r="F71" s="66">
        <f>SUM(F7:F70)</f>
        <v>0</v>
      </c>
      <c r="G71" s="67">
        <f>SUM(G7:G70)</f>
        <v>0</v>
      </c>
      <c r="H71" s="68">
        <f>SUM(H7:H70)</f>
        <v>0</v>
      </c>
      <c r="I71" s="69">
        <f>SUM(I7:I70)</f>
        <v>0</v>
      </c>
      <c r="J71" s="69">
        <f>SUM(J7:J70)</f>
        <v>0</v>
      </c>
    </row>
    <row r="72" spans="1:10" s="35" customFormat="1" ht="12.75" thickTop="1" x14ac:dyDescent="0.2">
      <c r="A72" s="70"/>
      <c r="B72" s="71"/>
      <c r="C72" s="70"/>
      <c r="D72" s="70"/>
      <c r="E72" s="72"/>
      <c r="F72" s="73"/>
      <c r="G72" s="74"/>
      <c r="H72" s="74"/>
      <c r="I72" s="73"/>
      <c r="J72" s="73"/>
    </row>
    <row r="73" spans="1:10" s="35" customFormat="1" ht="12.75" x14ac:dyDescent="0.2">
      <c r="A73" s="75" t="s">
        <v>282</v>
      </c>
      <c r="B73" s="76"/>
      <c r="C73" s="77"/>
      <c r="D73" s="77"/>
      <c r="E73" s="78"/>
      <c r="F73" s="79"/>
      <c r="G73" s="80"/>
      <c r="H73" s="80"/>
      <c r="I73" s="79"/>
      <c r="J73" s="81">
        <f>+I71+J71</f>
        <v>0</v>
      </c>
    </row>
    <row r="74" spans="1:10" s="35" customFormat="1" ht="12" x14ac:dyDescent="0.2">
      <c r="B74" s="82"/>
      <c r="E74" s="83"/>
      <c r="F74" s="84"/>
      <c r="G74" s="85"/>
      <c r="H74" s="85"/>
      <c r="I74" s="84"/>
    </row>
    <row r="75" spans="1:10" s="35" customFormat="1" ht="12.75" thickBot="1" x14ac:dyDescent="0.25">
      <c r="B75" s="82"/>
      <c r="E75" s="83"/>
      <c r="F75" s="84"/>
      <c r="G75" s="85"/>
      <c r="H75" s="85"/>
      <c r="I75" s="84"/>
    </row>
    <row r="76" spans="1:10" s="35" customFormat="1" ht="26.45" customHeight="1" thickBot="1" x14ac:dyDescent="0.25">
      <c r="A76" s="167" t="s">
        <v>283</v>
      </c>
      <c r="B76" s="168"/>
      <c r="C76" s="168"/>
      <c r="D76" s="168"/>
      <c r="E76" s="168"/>
      <c r="F76" s="168"/>
      <c r="G76" s="168"/>
      <c r="H76" s="169"/>
    </row>
    <row r="77" spans="1:10" s="35" customFormat="1" ht="12" x14ac:dyDescent="0.2">
      <c r="A77" s="36" t="s">
        <v>236</v>
      </c>
      <c r="B77" s="37" t="s">
        <v>237</v>
      </c>
      <c r="C77" s="38" t="s">
        <v>14</v>
      </c>
      <c r="D77" s="38" t="s">
        <v>238</v>
      </c>
      <c r="E77" s="39" t="s">
        <v>239</v>
      </c>
      <c r="F77" s="39" t="s">
        <v>284</v>
      </c>
      <c r="G77" s="40" t="s">
        <v>241</v>
      </c>
      <c r="H77" s="86">
        <v>0.15</v>
      </c>
    </row>
    <row r="78" spans="1:10" s="35" customFormat="1" ht="12.75" thickBot="1" x14ac:dyDescent="0.25">
      <c r="A78" s="43"/>
      <c r="B78" s="44"/>
      <c r="C78" s="44"/>
      <c r="D78" s="44"/>
      <c r="E78" s="45"/>
      <c r="F78" s="45" t="s">
        <v>244</v>
      </c>
      <c r="G78" s="87"/>
      <c r="H78" s="88"/>
    </row>
    <row r="79" spans="1:10" s="35" customFormat="1" ht="12" x14ac:dyDescent="0.2">
      <c r="A79" s="89"/>
      <c r="B79" s="55"/>
      <c r="C79" s="56"/>
      <c r="D79" s="56"/>
      <c r="E79" s="57"/>
      <c r="F79" s="58"/>
      <c r="G79" s="59"/>
      <c r="H79" s="90"/>
    </row>
    <row r="80" spans="1:10" s="35" customFormat="1" ht="12" x14ac:dyDescent="0.2">
      <c r="A80" s="89">
        <v>4</v>
      </c>
      <c r="B80" s="55">
        <v>110</v>
      </c>
      <c r="C80" s="56" t="s">
        <v>285</v>
      </c>
      <c r="D80" s="56" t="s">
        <v>248</v>
      </c>
      <c r="E80" s="57">
        <f t="shared" ref="E80:E94" si="3">+F80+G80</f>
        <v>0</v>
      </c>
      <c r="F80" s="58">
        <v>0</v>
      </c>
      <c r="G80" s="59">
        <v>0</v>
      </c>
      <c r="H80" s="90">
        <f>G80*$H$77</f>
        <v>0</v>
      </c>
    </row>
    <row r="81" spans="1:9" s="35" customFormat="1" ht="12" x14ac:dyDescent="0.2">
      <c r="A81" s="89"/>
      <c r="B81" s="56"/>
      <c r="C81" s="56"/>
      <c r="D81" s="56" t="s">
        <v>248</v>
      </c>
      <c r="E81" s="57">
        <f t="shared" si="3"/>
        <v>0</v>
      </c>
      <c r="F81" s="58">
        <v>0</v>
      </c>
      <c r="G81" s="59">
        <v>0</v>
      </c>
      <c r="H81" s="90">
        <f t="shared" ref="H81:H94" si="4">G81*$H$77</f>
        <v>0</v>
      </c>
    </row>
    <row r="82" spans="1:9" s="35" customFormat="1" ht="12" x14ac:dyDescent="0.2">
      <c r="A82" s="89"/>
      <c r="B82" s="56"/>
      <c r="C82" s="56"/>
      <c r="D82" s="56" t="s">
        <v>248</v>
      </c>
      <c r="E82" s="57">
        <f t="shared" si="3"/>
        <v>0</v>
      </c>
      <c r="F82" s="58">
        <v>0</v>
      </c>
      <c r="G82" s="59">
        <v>0</v>
      </c>
      <c r="H82" s="90">
        <f t="shared" si="4"/>
        <v>0</v>
      </c>
    </row>
    <row r="83" spans="1:9" s="35" customFormat="1" ht="12" x14ac:dyDescent="0.2">
      <c r="A83" s="89"/>
      <c r="B83" s="56"/>
      <c r="C83" s="56"/>
      <c r="D83" s="56"/>
      <c r="E83" s="57">
        <f t="shared" si="3"/>
        <v>0</v>
      </c>
      <c r="F83" s="58">
        <v>0</v>
      </c>
      <c r="G83" s="59">
        <v>0</v>
      </c>
      <c r="H83" s="90">
        <f t="shared" si="4"/>
        <v>0</v>
      </c>
    </row>
    <row r="84" spans="1:9" s="35" customFormat="1" ht="12" x14ac:dyDescent="0.2">
      <c r="A84" s="89"/>
      <c r="B84" s="56"/>
      <c r="C84" s="56"/>
      <c r="D84" s="56"/>
      <c r="E84" s="57">
        <f t="shared" si="3"/>
        <v>0</v>
      </c>
      <c r="F84" s="58">
        <v>0</v>
      </c>
      <c r="G84" s="59">
        <v>0</v>
      </c>
      <c r="H84" s="90">
        <f t="shared" si="4"/>
        <v>0</v>
      </c>
    </row>
    <row r="85" spans="1:9" s="35" customFormat="1" ht="12" x14ac:dyDescent="0.2">
      <c r="A85" s="89"/>
      <c r="B85" s="56"/>
      <c r="C85" s="56"/>
      <c r="D85" s="56"/>
      <c r="E85" s="57">
        <f t="shared" si="3"/>
        <v>0</v>
      </c>
      <c r="F85" s="58">
        <v>0</v>
      </c>
      <c r="G85" s="59">
        <v>0</v>
      </c>
      <c r="H85" s="90">
        <f t="shared" si="4"/>
        <v>0</v>
      </c>
    </row>
    <row r="86" spans="1:9" s="35" customFormat="1" ht="12" x14ac:dyDescent="0.2">
      <c r="A86" s="89"/>
      <c r="B86" s="56"/>
      <c r="C86" s="56"/>
      <c r="D86" s="56"/>
      <c r="E86" s="57">
        <f t="shared" si="3"/>
        <v>0</v>
      </c>
      <c r="F86" s="58">
        <v>0</v>
      </c>
      <c r="G86" s="59">
        <v>0</v>
      </c>
      <c r="H86" s="90">
        <f t="shared" si="4"/>
        <v>0</v>
      </c>
    </row>
    <row r="87" spans="1:9" s="35" customFormat="1" ht="12" x14ac:dyDescent="0.2">
      <c r="A87" s="89"/>
      <c r="B87" s="56"/>
      <c r="C87" s="56"/>
      <c r="D87" s="56"/>
      <c r="E87" s="57">
        <f t="shared" si="3"/>
        <v>0</v>
      </c>
      <c r="F87" s="58">
        <v>0</v>
      </c>
      <c r="G87" s="59">
        <v>0</v>
      </c>
      <c r="H87" s="90">
        <f>G87*$H$77</f>
        <v>0</v>
      </c>
    </row>
    <row r="88" spans="1:9" s="35" customFormat="1" ht="12" x14ac:dyDescent="0.2">
      <c r="A88" s="89"/>
      <c r="B88" s="56"/>
      <c r="C88" s="56"/>
      <c r="D88" s="56"/>
      <c r="E88" s="57">
        <f t="shared" si="3"/>
        <v>0</v>
      </c>
      <c r="F88" s="58">
        <v>0</v>
      </c>
      <c r="G88" s="59">
        <v>0</v>
      </c>
      <c r="H88" s="90">
        <f t="shared" si="4"/>
        <v>0</v>
      </c>
    </row>
    <row r="89" spans="1:9" s="35" customFormat="1" ht="12" x14ac:dyDescent="0.2">
      <c r="A89" s="89"/>
      <c r="B89" s="56"/>
      <c r="C89" s="56"/>
      <c r="D89" s="56"/>
      <c r="E89" s="57">
        <f t="shared" si="3"/>
        <v>0</v>
      </c>
      <c r="F89" s="58">
        <v>0</v>
      </c>
      <c r="G89" s="59">
        <v>0</v>
      </c>
      <c r="H89" s="90">
        <f t="shared" si="4"/>
        <v>0</v>
      </c>
    </row>
    <row r="90" spans="1:9" s="35" customFormat="1" ht="12" x14ac:dyDescent="0.2">
      <c r="A90" s="89"/>
      <c r="B90" s="56"/>
      <c r="C90" s="56"/>
      <c r="D90" s="56"/>
      <c r="E90" s="57">
        <f t="shared" si="3"/>
        <v>0</v>
      </c>
      <c r="F90" s="58">
        <v>0</v>
      </c>
      <c r="G90" s="59">
        <v>0</v>
      </c>
      <c r="H90" s="90">
        <f t="shared" si="4"/>
        <v>0</v>
      </c>
    </row>
    <row r="91" spans="1:9" s="35" customFormat="1" ht="12" x14ac:dyDescent="0.2">
      <c r="A91" s="89"/>
      <c r="B91" s="56"/>
      <c r="C91" s="56"/>
      <c r="D91" s="56"/>
      <c r="E91" s="57">
        <f t="shared" si="3"/>
        <v>0</v>
      </c>
      <c r="F91" s="58">
        <v>0</v>
      </c>
      <c r="G91" s="59">
        <v>0</v>
      </c>
      <c r="H91" s="90">
        <f t="shared" si="4"/>
        <v>0</v>
      </c>
    </row>
    <row r="92" spans="1:9" s="35" customFormat="1" ht="12" x14ac:dyDescent="0.2">
      <c r="A92" s="89"/>
      <c r="B92" s="56"/>
      <c r="C92" s="56"/>
      <c r="D92" s="56"/>
      <c r="E92" s="57">
        <f t="shared" si="3"/>
        <v>0</v>
      </c>
      <c r="F92" s="58">
        <v>0</v>
      </c>
      <c r="G92" s="59">
        <v>0</v>
      </c>
      <c r="H92" s="90">
        <f t="shared" si="4"/>
        <v>0</v>
      </c>
    </row>
    <row r="93" spans="1:9" s="35" customFormat="1" ht="12" x14ac:dyDescent="0.2">
      <c r="A93" s="89"/>
      <c r="B93" s="56"/>
      <c r="C93" s="56"/>
      <c r="D93" s="56"/>
      <c r="E93" s="57">
        <f t="shared" si="3"/>
        <v>0</v>
      </c>
      <c r="F93" s="58">
        <v>0</v>
      </c>
      <c r="G93" s="59">
        <v>0</v>
      </c>
      <c r="H93" s="90">
        <f t="shared" si="4"/>
        <v>0</v>
      </c>
    </row>
    <row r="94" spans="1:9" x14ac:dyDescent="0.25">
      <c r="A94" s="91"/>
      <c r="B94" s="92"/>
      <c r="C94" s="92"/>
      <c r="D94" s="92"/>
      <c r="E94" s="57">
        <f t="shared" si="3"/>
        <v>0</v>
      </c>
      <c r="F94" s="58">
        <v>0</v>
      </c>
      <c r="G94" s="59">
        <v>0</v>
      </c>
      <c r="H94" s="90">
        <f t="shared" si="4"/>
        <v>0</v>
      </c>
      <c r="I94" s="26"/>
    </row>
    <row r="95" spans="1:9" ht="15.75" thickBot="1" x14ac:dyDescent="0.3">
      <c r="A95" s="93"/>
      <c r="B95" s="94"/>
      <c r="C95" s="94"/>
      <c r="D95" s="95"/>
      <c r="E95" s="96">
        <f>SUM(E79:E94)</f>
        <v>0</v>
      </c>
      <c r="F95" s="97">
        <f>SUM(F80:F94)</f>
        <v>0</v>
      </c>
      <c r="G95" s="98">
        <f>SUM(G80:G94)</f>
        <v>0</v>
      </c>
      <c r="H95" s="99">
        <f>SUM(H80:H94)</f>
        <v>0</v>
      </c>
      <c r="I95" s="26"/>
    </row>
    <row r="96" spans="1:9" x14ac:dyDescent="0.25">
      <c r="A96" s="26"/>
      <c r="B96" s="26"/>
      <c r="C96" s="26"/>
      <c r="D96" s="26"/>
      <c r="E96" s="27"/>
      <c r="F96" s="28"/>
      <c r="G96" s="100"/>
      <c r="H96" s="28"/>
      <c r="I96" s="26"/>
    </row>
    <row r="97" spans="1:10" x14ac:dyDescent="0.25">
      <c r="A97" s="26"/>
      <c r="B97" s="26"/>
      <c r="C97" s="26"/>
      <c r="D97" s="26"/>
      <c r="E97" s="27"/>
      <c r="F97" s="28"/>
      <c r="G97" s="100"/>
      <c r="H97" s="28"/>
      <c r="I97" s="26"/>
      <c r="J97" s="26"/>
    </row>
    <row r="98" spans="1:10" x14ac:dyDescent="0.25">
      <c r="A98" s="26"/>
      <c r="B98" s="26"/>
      <c r="C98" s="26"/>
      <c r="D98" s="26"/>
      <c r="E98" s="27"/>
      <c r="F98" s="28"/>
      <c r="G98" s="100"/>
      <c r="H98" s="28"/>
      <c r="I98" s="26"/>
      <c r="J98" s="26"/>
    </row>
    <row r="99" spans="1:10" x14ac:dyDescent="0.25">
      <c r="A99" s="75" t="s">
        <v>286</v>
      </c>
      <c r="B99" s="75"/>
      <c r="C99" s="75"/>
      <c r="D99" s="75"/>
      <c r="E99" s="101"/>
      <c r="F99" s="102"/>
      <c r="G99" s="103"/>
      <c r="H99" s="103"/>
      <c r="I99" s="102"/>
      <c r="J99" s="102">
        <f>+J71+I71+H95</f>
        <v>0</v>
      </c>
    </row>
    <row r="101" spans="1:10" ht="15.75" thickBot="1" x14ac:dyDescent="0.3">
      <c r="A101" s="26" t="s">
        <v>287</v>
      </c>
      <c r="B101" s="26"/>
      <c r="C101" s="26"/>
      <c r="D101" s="26"/>
      <c r="E101" s="27"/>
      <c r="F101" s="28"/>
      <c r="G101" s="100"/>
      <c r="H101" s="100"/>
      <c r="I101" s="28"/>
      <c r="J101" s="26"/>
    </row>
    <row r="102" spans="1:10" ht="15.75" thickBot="1" x14ac:dyDescent="0.3">
      <c r="A102" s="104" t="s">
        <v>288</v>
      </c>
      <c r="B102" s="105"/>
      <c r="C102" s="106"/>
      <c r="D102" s="26"/>
      <c r="E102" s="27"/>
      <c r="F102" s="28"/>
      <c r="G102" s="100"/>
      <c r="H102" s="100"/>
      <c r="I102" s="28"/>
      <c r="J102" s="26"/>
    </row>
    <row r="103" spans="1:10" ht="15.75" thickBot="1" x14ac:dyDescent="0.3">
      <c r="A103" s="107" t="s">
        <v>289</v>
      </c>
      <c r="B103" s="108"/>
      <c r="C103" s="109"/>
      <c r="D103" s="26"/>
      <c r="E103" s="27"/>
      <c r="F103" s="28"/>
      <c r="G103" s="100"/>
      <c r="H103" s="100"/>
      <c r="I103" s="28"/>
      <c r="J103" s="26"/>
    </row>
    <row r="104" spans="1:10" hidden="1" x14ac:dyDescent="0.25">
      <c r="A104" s="110"/>
      <c r="B104" s="111"/>
      <c r="C104" s="111"/>
      <c r="D104" s="112">
        <v>0.22</v>
      </c>
      <c r="E104" s="27"/>
      <c r="F104" s="28"/>
      <c r="G104" s="100"/>
      <c r="H104" s="100"/>
      <c r="I104" s="28"/>
      <c r="J104" s="26"/>
    </row>
    <row r="105" spans="1:10" hidden="1" x14ac:dyDescent="0.25">
      <c r="A105" s="110"/>
      <c r="B105" s="111"/>
      <c r="C105" s="111"/>
      <c r="D105" s="112">
        <v>0.25</v>
      </c>
      <c r="E105" s="27"/>
      <c r="F105" s="28"/>
      <c r="G105" s="100"/>
      <c r="H105" s="100"/>
      <c r="I105" s="28"/>
      <c r="J105" s="26"/>
    </row>
    <row r="106" spans="1:10" hidden="1" x14ac:dyDescent="0.25">
      <c r="A106" s="110"/>
      <c r="B106" s="111"/>
      <c r="C106" s="111"/>
      <c r="D106" s="112">
        <v>0.16</v>
      </c>
      <c r="E106" s="27"/>
      <c r="F106" s="28"/>
      <c r="G106" s="100"/>
      <c r="H106" s="100"/>
      <c r="I106" s="28"/>
      <c r="J106" s="26"/>
    </row>
    <row r="107" spans="1:10" x14ac:dyDescent="0.25">
      <c r="A107" s="26"/>
      <c r="B107" s="26"/>
      <c r="C107" s="26"/>
      <c r="D107" s="26"/>
      <c r="E107" s="27"/>
      <c r="F107" s="28"/>
      <c r="G107" s="100"/>
      <c r="H107" s="100"/>
      <c r="I107" s="28"/>
      <c r="J107" s="26"/>
    </row>
  </sheetData>
  <mergeCells count="2">
    <mergeCell ref="A4:H4"/>
    <mergeCell ref="A76:H76"/>
  </mergeCells>
  <dataValidations count="1">
    <dataValidation type="list" allowBlank="1" showInputMessage="1" showErrorMessage="1" sqref="I6" xr:uid="{00000000-0002-0000-0800-000000000000}">
      <formula1>$D$104:$D$105</formula1>
    </dataValidation>
  </dataValidations>
  <pageMargins left="0.70866141732283472" right="0.70866141732283472" top="0.74803149606299213" bottom="0.74803149606299213" header="0.31496062992125984" footer="0.31496062992125984"/>
  <pageSetup paperSize="9" orientation="landscape" r:id="rId1"/>
  <headerFooter>
    <oddFooter>&amp;R&amp;P</oddFooter>
  </headerFooter>
  <rowBreaks count="1" manualBreakCount="1">
    <brk id="74" max="9" man="1"/>
  </rowBreaks>
  <colBreaks count="1" manualBreakCount="1">
    <brk id="1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Navngivne områder</vt:lpstr>
      </vt:variant>
      <vt:variant>
        <vt:i4>10</vt:i4>
      </vt:variant>
    </vt:vector>
  </HeadingPairs>
  <TitlesOfParts>
    <vt:vector size="21" baseType="lpstr">
      <vt:lpstr>Information - LÆS</vt:lpstr>
      <vt:lpstr>Stamdata</vt:lpstr>
      <vt:lpstr>Ledelsens erklæring(Støttemodt)</vt:lpstr>
      <vt:lpstr>Den uafhængige revisors erkl.</vt:lpstr>
      <vt:lpstr>Projektomkostninger</vt:lpstr>
      <vt:lpstr>Balance</vt:lpstr>
      <vt:lpstr>Noter</vt:lpstr>
      <vt:lpstr>Afvigelsesforklaringer</vt:lpstr>
      <vt:lpstr>Lønrelaterede omkostninger</vt:lpstr>
      <vt:lpstr>ekstra 1</vt:lpstr>
      <vt:lpstr>Ark1</vt:lpstr>
      <vt:lpstr>Afvigelsesforklaringer!Udskriftsområde</vt:lpstr>
      <vt:lpstr>Balance!Udskriftsområde</vt:lpstr>
      <vt:lpstr>'Den uafhængige revisors erkl.'!Udskriftsområde</vt:lpstr>
      <vt:lpstr>'Ledelsens erklæring(Støttemodt)'!Udskriftsområde</vt:lpstr>
      <vt:lpstr>'Lønrelaterede omkostninger'!Udskriftsområde</vt:lpstr>
      <vt:lpstr>Noter!Udskriftsområde</vt:lpstr>
      <vt:lpstr>Projektomkostninger!Udskriftsområde</vt:lpstr>
      <vt:lpstr>Stamdata!Udskriftsområde</vt:lpstr>
      <vt:lpstr>Afvigelsesforklaringer!Udskriftstitler</vt:lpstr>
      <vt:lpstr>Noter!Udskriftstitler</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Lone Hey DFI</dc:creator>
  <cp:lastModifiedBy>Lone Hey DFI</cp:lastModifiedBy>
  <cp:lastPrinted>2023-02-06T08:29:17Z</cp:lastPrinted>
  <dcterms:created xsi:type="dcterms:W3CDTF">2023-01-15T11:07:18Z</dcterms:created>
  <dcterms:modified xsi:type="dcterms:W3CDTF">2026-01-23T12:22:32Z</dcterms:modified>
</cp:coreProperties>
</file>